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énzügy\Költségvetés\ktgv_2025\KÖH\Előterjesztés anyagai\....sz.et. KÖH 2025. évi költségvetésének elfogadása\"/>
    </mc:Choice>
  </mc:AlternateContent>
  <xr:revisionPtr revIDLastSave="0" documentId="13_ncr:1_{824C1A44-4678-496B-988E-7E7CBC2EE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öltségvetés" sheetId="16" r:id="rId1"/>
    <sheet name="1.mell.Kiadások" sheetId="8" r:id="rId2"/>
    <sheet name="2.mell.Bevételek" sheetId="5" r:id="rId3"/>
    <sheet name="Arányszámok" sheetId="14" r:id="rId4"/>
  </sheets>
  <definedNames>
    <definedName name="_xlnm.Print_Area" localSheetId="1">'1.mell.Kiadások'!$A$1:$P$21</definedName>
    <definedName name="_xlnm.Print_Area" localSheetId="2">'2.mell.Bevételek'!$A$1:$R$25</definedName>
  </definedNames>
  <calcPr calcId="181029"/>
</workbook>
</file>

<file path=xl/calcChain.xml><?xml version="1.0" encoding="utf-8"?>
<calcChain xmlns="http://schemas.openxmlformats.org/spreadsheetml/2006/main">
  <c r="K28" i="14" l="1"/>
  <c r="E27" i="14"/>
  <c r="I26" i="14" s="1"/>
  <c r="L26" i="14" s="1"/>
  <c r="I25" i="14"/>
  <c r="L25" i="14" s="1"/>
  <c r="M15" i="14"/>
  <c r="N11" i="14" s="1"/>
  <c r="O11" i="14" s="1"/>
  <c r="N14" i="14"/>
  <c r="O14" i="14" s="1"/>
  <c r="N13" i="14"/>
  <c r="O13" i="14" s="1"/>
  <c r="N12" i="14"/>
  <c r="O12" i="14" s="1"/>
  <c r="N10" i="14"/>
  <c r="I23" i="14" s="1"/>
  <c r="H7" i="14"/>
  <c r="D7" i="14"/>
  <c r="E6" i="14" s="1"/>
  <c r="E4" i="14"/>
  <c r="K4" i="14" s="1"/>
  <c r="L23" i="14" l="1"/>
  <c r="G6" i="14"/>
  <c r="T7" i="14"/>
  <c r="S7" i="14"/>
  <c r="K6" i="14"/>
  <c r="E13" i="14"/>
  <c r="E20" i="14" s="1"/>
  <c r="S5" i="14"/>
  <c r="O10" i="14"/>
  <c r="O18" i="14" s="1"/>
  <c r="E3" i="14"/>
  <c r="G4" i="14"/>
  <c r="E5" i="14"/>
  <c r="T5" i="14"/>
  <c r="E11" i="14"/>
  <c r="E18" i="14" s="1"/>
  <c r="I27" i="14"/>
  <c r="L27" i="14" s="1"/>
  <c r="N15" i="14"/>
  <c r="I24" i="14"/>
  <c r="L24" i="14" s="1"/>
  <c r="I28" i="14" l="1"/>
  <c r="E10" i="14"/>
  <c r="E14" i="14" s="1"/>
  <c r="G3" i="14"/>
  <c r="E7" i="14"/>
  <c r="T4" i="14"/>
  <c r="E17" i="14"/>
  <c r="S4" i="14"/>
  <c r="K3" i="14"/>
  <c r="K5" i="14"/>
  <c r="E19" i="14"/>
  <c r="S6" i="14"/>
  <c r="G5" i="14"/>
  <c r="E12" i="14"/>
  <c r="T6" i="14"/>
  <c r="L6" i="14" l="1"/>
  <c r="G7" i="14"/>
  <c r="K15" i="5" l="1"/>
  <c r="L15" i="5"/>
  <c r="O15" i="5"/>
  <c r="J15" i="5"/>
  <c r="M22" i="5"/>
  <c r="L22" i="5"/>
  <c r="D12" i="8"/>
  <c r="C12" i="8"/>
  <c r="P17" i="8"/>
  <c r="O18" i="5"/>
  <c r="J18" i="5"/>
  <c r="K18" i="5"/>
  <c r="L18" i="5"/>
  <c r="M18" i="5"/>
  <c r="N18" i="5"/>
  <c r="N22" i="5" s="1"/>
  <c r="I18" i="5"/>
  <c r="P6" i="8"/>
  <c r="Q6" i="8" s="1"/>
  <c r="H6" i="8"/>
  <c r="P5" i="5" l="1"/>
  <c r="P8" i="5" l="1"/>
  <c r="C11" i="8" l="1"/>
  <c r="H2" i="8"/>
  <c r="I11" i="8" l="1"/>
  <c r="P13" i="8"/>
  <c r="P12" i="8"/>
  <c r="P8" i="8"/>
  <c r="Q8" i="8" s="1"/>
  <c r="P2" i="8"/>
  <c r="P14" i="5"/>
  <c r="E19" i="8"/>
  <c r="H17" i="8"/>
  <c r="H8" i="8"/>
  <c r="H10" i="8"/>
  <c r="P10" i="8" s="1"/>
  <c r="Q10" i="8" s="1"/>
  <c r="H9" i="8"/>
  <c r="P9" i="8" s="1"/>
  <c r="F2" i="5" l="1"/>
  <c r="G2" i="5" l="1"/>
  <c r="E2" i="5"/>
  <c r="D2" i="5"/>
  <c r="H2" i="5"/>
  <c r="P16" i="5"/>
  <c r="P12" i="5"/>
  <c r="P11" i="5"/>
  <c r="P10" i="5"/>
  <c r="P9" i="5"/>
  <c r="P7" i="5"/>
  <c r="P6" i="5"/>
  <c r="J11" i="8"/>
  <c r="K11" i="8"/>
  <c r="L11" i="8"/>
  <c r="M11" i="8"/>
  <c r="N11" i="8"/>
  <c r="O11" i="8"/>
  <c r="O19" i="8" s="1"/>
  <c r="O20" i="5" s="1"/>
  <c r="P5" i="8"/>
  <c r="P7" i="8"/>
  <c r="P15" i="8"/>
  <c r="P16" i="8"/>
  <c r="P18" i="8"/>
  <c r="P11" i="8" l="1"/>
  <c r="O22" i="5"/>
  <c r="P14" i="8"/>
  <c r="P19" i="5"/>
  <c r="P17" i="5"/>
  <c r="R14" i="5" l="1"/>
  <c r="H4" i="8" l="1"/>
  <c r="H5" i="8"/>
  <c r="H7" i="8"/>
  <c r="H16" i="8"/>
  <c r="G19" i="8" l="1"/>
  <c r="B11" i="8"/>
  <c r="H11" i="8" s="1"/>
  <c r="H15" i="8"/>
  <c r="H14" i="8"/>
  <c r="H13" i="8"/>
  <c r="H18" i="8"/>
  <c r="D19" i="8" l="1"/>
  <c r="H12" i="8"/>
  <c r="H3" i="8"/>
  <c r="B19" i="8"/>
  <c r="D11" i="8"/>
  <c r="C19" i="8" l="1"/>
  <c r="P3" i="8" l="1"/>
  <c r="Q15" i="8"/>
  <c r="I19" i="8" l="1"/>
  <c r="I20" i="5" s="1"/>
  <c r="Q18" i="8"/>
  <c r="G5" i="5" l="1"/>
  <c r="F5" i="5"/>
  <c r="E5" i="5"/>
  <c r="D5" i="5"/>
  <c r="I22" i="5" l="1"/>
  <c r="I23" i="5" s="1"/>
  <c r="R16" i="5"/>
  <c r="Q3" i="8" l="1"/>
  <c r="Q4" i="8" l="1"/>
  <c r="C47" i="16"/>
  <c r="C53" i="16" l="1"/>
  <c r="C59" i="16" s="1"/>
  <c r="C60" i="16" s="1"/>
  <c r="C31" i="16"/>
  <c r="C26" i="16"/>
  <c r="C20" i="16"/>
  <c r="C8" i="16"/>
  <c r="C37" i="16" l="1"/>
  <c r="F19" i="8"/>
  <c r="H19" i="8" s="1"/>
  <c r="P2" i="5" l="1"/>
  <c r="Q2" i="5" s="1"/>
  <c r="J19" i="8" l="1"/>
  <c r="J20" i="5" s="1"/>
  <c r="J22" i="5" s="1"/>
  <c r="C38" i="16"/>
  <c r="C42" i="16" l="1"/>
  <c r="Q13" i="8"/>
  <c r="Q7" i="8"/>
  <c r="Q5" i="8" l="1"/>
  <c r="Q16" i="8"/>
  <c r="Q2" i="8"/>
  <c r="N19" i="8"/>
  <c r="N20" i="5" s="1"/>
  <c r="K19" i="8"/>
  <c r="K20" i="5" s="1"/>
  <c r="L19" i="8"/>
  <c r="M19" i="8"/>
  <c r="M20" i="5" s="1"/>
  <c r="L20" i="5" l="1"/>
  <c r="P19" i="8"/>
  <c r="Q19" i="8" s="1"/>
  <c r="Q14" i="8"/>
  <c r="P20" i="5" l="1"/>
  <c r="T20" i="8"/>
  <c r="K22" i="5"/>
  <c r="R13" i="5" l="1"/>
  <c r="R17" i="5" s="1"/>
  <c r="P13" i="5"/>
  <c r="P18" i="5" l="1"/>
  <c r="P22" i="5" s="1"/>
  <c r="N25" i="5" l="1"/>
  <c r="L25" i="5"/>
  <c r="M25" i="5"/>
  <c r="I25" i="5"/>
  <c r="O25" i="5"/>
  <c r="K25" i="5"/>
  <c r="J25" i="5"/>
  <c r="P25" i="5" l="1"/>
</calcChain>
</file>

<file path=xl/sharedStrings.xml><?xml version="1.0" encoding="utf-8"?>
<sst xmlns="http://schemas.openxmlformats.org/spreadsheetml/2006/main" count="222" uniqueCount="163">
  <si>
    <t>Összesen</t>
  </si>
  <si>
    <t>Bátaszék</t>
  </si>
  <si>
    <t>Alsónyék</t>
  </si>
  <si>
    <t>Alsónána</t>
  </si>
  <si>
    <t>Bátaszék arányszám</t>
  </si>
  <si>
    <t>Alsónyék arányszám</t>
  </si>
  <si>
    <t>Alsónána arányszám</t>
  </si>
  <si>
    <t>Létszám</t>
  </si>
  <si>
    <t>Összesen:</t>
  </si>
  <si>
    <t>Bevételekmegnevezése</t>
  </si>
  <si>
    <t>Szolgáltatások ellenértéke</t>
  </si>
  <si>
    <t>Közvetített szolgáltatások értéke</t>
  </si>
  <si>
    <t>Kiszámlázott általános forgalmi adó</t>
  </si>
  <si>
    <t>Bevétel mindösszesen:</t>
  </si>
  <si>
    <t>Kiadások megnevezése</t>
  </si>
  <si>
    <t>MOB</t>
  </si>
  <si>
    <t>ESZGY</t>
  </si>
  <si>
    <t>Készletértékesítés ellenértéke</t>
  </si>
  <si>
    <t>Közhatalmi bevételek</t>
  </si>
  <si>
    <t>Felújítások</t>
  </si>
  <si>
    <t>Járulékok</t>
  </si>
  <si>
    <t>Előző évi maradvány</t>
  </si>
  <si>
    <t>Beruházás, eszközbeszerzés</t>
  </si>
  <si>
    <t>ÁFA visszatérülés</t>
  </si>
  <si>
    <t>KÖH munkaszervezetre átvett önkormányzatoktól</t>
  </si>
  <si>
    <t>KÖH munkaszervezetre átvett hozzájárulás társulásoktól</t>
  </si>
  <si>
    <t>Bátaszék által folyósított imtézményfinanszírozás</t>
  </si>
  <si>
    <t>Kiadások mindösszesen:</t>
  </si>
  <si>
    <t>Béren kívüli juttatások</t>
  </si>
  <si>
    <t>Munkaadókat terhelő járulékok</t>
  </si>
  <si>
    <t>Személyi juttatások összesen:</t>
  </si>
  <si>
    <t>Személyi jellegű juttatás</t>
  </si>
  <si>
    <t>Dologi kiadás</t>
  </si>
  <si>
    <t>Felhalmozási kiadások</t>
  </si>
  <si>
    <t>Bátaszék Város Hivatala fentartási és egyéb dologi kiadásai</t>
  </si>
  <si>
    <t xml:space="preserve">Felosztható dologi kiadások </t>
  </si>
  <si>
    <t>Céltartalék maradványból</t>
  </si>
  <si>
    <t>KÖH alkalamazottainak illetménye, egyéb személyi jellegű kiadásai</t>
  </si>
  <si>
    <t>Sárpilis</t>
  </si>
  <si>
    <t>Sárpilis arányszám</t>
  </si>
  <si>
    <t xml:space="preserve">MOB </t>
  </si>
  <si>
    <t xml:space="preserve">ESZGY </t>
  </si>
  <si>
    <t>Munkábajárás</t>
  </si>
  <si>
    <t>Jubileumi jutalom</t>
  </si>
  <si>
    <t>Tartalékok</t>
  </si>
  <si>
    <t>Költségvetési szerv megnevezése</t>
  </si>
  <si>
    <t>Feladat megnevezése</t>
  </si>
  <si>
    <t>Összes bevétel, kiadás</t>
  </si>
  <si>
    <t>Száma</t>
  </si>
  <si>
    <t>Kiemelt előirányzat,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</si>
  <si>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</si>
  <si>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</si>
  <si>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</si>
  <si>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</si>
  <si>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</si>
  <si>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</si>
  <si>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Tulajdonosi bevételek</t>
  </si>
  <si>
    <t>Ellátási díjak</t>
  </si>
  <si>
    <t>Általános forgalmi adó visszatérülése</t>
  </si>
  <si>
    <t>Kamatbevételek</t>
  </si>
  <si>
    <t>Egyéb pénzügyi műveletek bevételei</t>
  </si>
  <si>
    <t>Biztosító által fizetett kártérítés</t>
  </si>
  <si>
    <t>Egyéb működési bevételek</t>
  </si>
  <si>
    <t>2.</t>
  </si>
  <si>
    <t>Működési célú támogatások államháztartáson belülről (2.1.+…+2.3.)</t>
  </si>
  <si>
    <t>Elvonások és befizetések bevételei</t>
  </si>
  <si>
    <t>Visszatérítendő támogatások, kölcsönök visszatérülése ÁH-n belülről</t>
  </si>
  <si>
    <t>Egyéb működési célú támogatások bevételei államháztartáson belülről</t>
  </si>
  <si>
    <t xml:space="preserve">  2.3-ból EU támogatás</t>
  </si>
  <si>
    <t>3.</t>
  </si>
  <si>
    <t>4.</t>
  </si>
  <si>
    <t>Felhalmozási célú támogatások államháztartáson belülről (4.1.+…+4.3.)</t>
  </si>
  <si>
    <t>Felhalmozási célú önkormányzati támogatások</t>
  </si>
  <si>
    <t>Egyéb felhalmozási célú támogatások bevételei államháztartáson belülről</t>
  </si>
  <si>
    <t xml:space="preserve">  4.3.-ból EU-s támogatás</t>
  </si>
  <si>
    <t>5.</t>
  </si>
  <si>
    <t>Felhalmozási bevételek (5.1.+…+5.3.)</t>
  </si>
  <si>
    <t>Immateriális javak értékesítése</t>
  </si>
  <si>
    <t>Ingatlanok értékesítése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</si>
  <si>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</si>
  <si>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</si>
  <si>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</si>
  <si>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</si>
  <si>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</si>
  <si>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</si>
  <si>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</si>
  <si>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</si>
  <si>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</si>
  <si>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Költségvetési maradvány igénybevétele</t>
  </si>
  <si>
    <t>Vállalkozási maradvány igénybevétele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</si>
  <si>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</si>
  <si>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</si>
  <si>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</si>
  <si>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</si>
  <si>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</si>
  <si>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</si>
  <si>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</si>
  <si>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</si>
  <si>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</si>
  <si>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</si>
  <si>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</si>
  <si>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</si>
  <si>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Egyéb fejlesztési célú kiadások</t>
  </si>
  <si>
    <t xml:space="preserve"> 2.3.-ból EU-s támogatásból megvalósuló programok, projektek kiadása</t>
  </si>
  <si>
    <t>Finanszírozási kiadások</t>
  </si>
  <si>
    <t>KIADÁSOK ÖSSZESEN: (1.+2.+3.)</t>
  </si>
  <si>
    <t>Éves tervezett létszám előirányzat (fő)</t>
  </si>
  <si>
    <t>Közfoglalkoztatottak létszáma (fő)</t>
  </si>
  <si>
    <t>02</t>
  </si>
  <si>
    <t>01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</si>
  <si>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</si>
  <si>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</si>
  <si>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</si>
  <si>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</si>
  <si>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</si>
  <si>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</si>
  <si>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</si>
  <si>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</si>
  <si>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</si>
  <si>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</si>
  <si>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</si>
  <si>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2.1.</t>
  </si>
  <si>
    <t>2.2.</t>
  </si>
  <si>
    <t>2.3.</t>
  </si>
  <si>
    <t>2.4.</t>
  </si>
  <si>
    <t>4.1.</t>
  </si>
  <si>
    <t>4.2.</t>
  </si>
  <si>
    <t>4.3.</t>
  </si>
  <si>
    <t>4.4.</t>
  </si>
  <si>
    <t>5.1.</t>
  </si>
  <si>
    <t>5.2.</t>
  </si>
  <si>
    <t>5.3.</t>
  </si>
  <si>
    <t>9.1.</t>
  </si>
  <si>
    <t>9.2.</t>
  </si>
  <si>
    <t>9.3.</t>
  </si>
  <si>
    <t>Pályázatból visszatérülő támogatás</t>
  </si>
  <si>
    <t>Végkielégítés</t>
  </si>
  <si>
    <t>TOP iskolaenergetika</t>
  </si>
  <si>
    <t>TOP Szociális I-II. ütem</t>
  </si>
  <si>
    <t>TOP szoc. I-II. ütem</t>
  </si>
  <si>
    <t>Lakosságszám 2024. január 01.</t>
  </si>
  <si>
    <t>Várdomb</t>
  </si>
  <si>
    <t>Bankszámla ktgtérités</t>
  </si>
  <si>
    <t>Bevételi arányszámok</t>
  </si>
  <si>
    <t>Várdomb arányszám</t>
  </si>
  <si>
    <t>2025. évi átvállalt hozzájárulás</t>
  </si>
  <si>
    <t>Állami támogatás  2025</t>
  </si>
  <si>
    <t>Dologi kiadások felosztása</t>
  </si>
  <si>
    <t>Társulások:</t>
  </si>
  <si>
    <t>Települések között felosztandó</t>
  </si>
  <si>
    <t>Bevételi rányszámok Várdombbal</t>
  </si>
  <si>
    <t>TOP egyéb személyi juttatás</t>
  </si>
  <si>
    <t>Egyéb bér(magáncélú telefon,megbízási díj saját, szoc. Jut., szemüveg ktgtérítés, külső, egyéb személyi juttatás stb.)</t>
  </si>
  <si>
    <t>IOGY választás</t>
  </si>
  <si>
    <t>Járulék TOP,IOGY</t>
  </si>
  <si>
    <t>Pénzmaradvány</t>
  </si>
  <si>
    <t>2025.évi Önkormányzati hozzájárulás</t>
  </si>
  <si>
    <t>Bevétel arányszámok</t>
  </si>
  <si>
    <t>Társulások</t>
  </si>
  <si>
    <t>Társulások nélküli százalék</t>
  </si>
  <si>
    <t>Eszgy</t>
  </si>
  <si>
    <t>Kerekített %-kal</t>
  </si>
  <si>
    <t>Bátaszéki Közös Önkormányzati Hivatal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</si>
</sst>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%"/>
    <numFmt numFmtId="165" formatCode="0.00000%"/>
    <numFmt numFmtId="166" formatCode="#,###"/>
    <numFmt numFmtId="167" formatCode="#,##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b/>
      <sz val="10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"/>
      <family val="1"/>
      <charset val="238"/>
    </font>
    <font>
      <sz val="10"/>
      <color rgb="FFFF0000"/>
      <name val="Times New Roman CE"/>
      <charset val="238"/>
    </font>
    <font>
      <b/>
      <sz val="10"/>
      <name val="Times New Roman CE"/>
      <family val="1"/>
      <charset val="238"/>
    </font>
    <font>
      <b/>
      <sz val="9"/>
      <color rgb="FF000000"/>
      <name val="Times New Roman"/>
      <family val="1"/>
      <charset val="238"/>
    </font>
    <font>
      <sz val="10"/>
      <name val="Times New Roman CE"/>
      <charset val="238"/>
    </font>
    <font>
      <sz val="10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9" fontId="11" fillId="0" borderId="0" applyFont="0" applyFill="0" applyBorder="0" applyAlignment="0" applyProtection="0"/>
  </cellStyleXfs>
  <cellXfs count="14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3" fontId="4" fillId="0" borderId="1" xfId="0" applyNumberFormat="1" applyFont="1" applyBorder="1"/>
    <xf numFmtId="0" fontId="4" fillId="2" borderId="1" xfId="0" applyFont="1" applyFill="1" applyBorder="1"/>
    <xf numFmtId="0" fontId="5" fillId="2" borderId="1" xfId="0" applyFont="1" applyFill="1" applyBorder="1"/>
    <xf numFmtId="0" fontId="1" fillId="2" borderId="1" xfId="0" applyFont="1" applyFill="1" applyBorder="1"/>
    <xf numFmtId="0" fontId="6" fillId="0" borderId="1" xfId="0" applyFont="1" applyBorder="1"/>
    <xf numFmtId="3" fontId="6" fillId="0" borderId="1" xfId="0" applyNumberFormat="1" applyFont="1" applyBorder="1"/>
    <xf numFmtId="0" fontId="6" fillId="2" borderId="1" xfId="0" applyFont="1" applyFill="1" applyBorder="1"/>
    <xf numFmtId="0" fontId="6" fillId="0" borderId="1" xfId="0" applyFont="1" applyBorder="1" applyAlignment="1">
      <alignment wrapText="1"/>
    </xf>
    <xf numFmtId="0" fontId="7" fillId="2" borderId="1" xfId="0" applyFont="1" applyFill="1" applyBorder="1"/>
    <xf numFmtId="0" fontId="5" fillId="5" borderId="1" xfId="0" applyFont="1" applyFill="1" applyBorder="1"/>
    <xf numFmtId="0" fontId="7" fillId="6" borderId="1" xfId="0" applyFont="1" applyFill="1" applyBorder="1"/>
    <xf numFmtId="3" fontId="7" fillId="6" borderId="1" xfId="0" applyNumberFormat="1" applyFont="1" applyFill="1" applyBorder="1"/>
    <xf numFmtId="0" fontId="0" fillId="6" borderId="1" xfId="0" applyFill="1" applyBorder="1" applyAlignment="1">
      <alignment wrapText="1"/>
    </xf>
    <xf numFmtId="0" fontId="9" fillId="0" borderId="1" xfId="1" applyFont="1" applyBorder="1" applyAlignment="1">
      <alignment vertical="center" wrapText="1"/>
    </xf>
    <xf numFmtId="0" fontId="9" fillId="0" borderId="1" xfId="0" applyFont="1" applyBorder="1" applyAlignment="1">
      <alignment horizontal="left" wrapText="1"/>
    </xf>
    <xf numFmtId="0" fontId="7" fillId="4" borderId="1" xfId="0" applyFont="1" applyFill="1" applyBorder="1"/>
    <xf numFmtId="0" fontId="10" fillId="4" borderId="1" xfId="0" applyFont="1" applyFill="1" applyBorder="1"/>
    <xf numFmtId="0" fontId="0" fillId="2" borderId="1" xfId="0" applyFill="1" applyBorder="1" applyAlignment="1">
      <alignment wrapText="1"/>
    </xf>
    <xf numFmtId="3" fontId="4" fillId="2" borderId="1" xfId="0" applyNumberFormat="1" applyFont="1" applyFill="1" applyBorder="1"/>
    <xf numFmtId="3" fontId="5" fillId="2" borderId="1" xfId="0" applyNumberFormat="1" applyFont="1" applyFill="1" applyBorder="1"/>
    <xf numFmtId="3" fontId="7" fillId="0" borderId="1" xfId="0" applyNumberFormat="1" applyFont="1" applyBorder="1"/>
    <xf numFmtId="3" fontId="6" fillId="2" borderId="1" xfId="0" applyNumberFormat="1" applyFont="1" applyFill="1" applyBorder="1"/>
    <xf numFmtId="3" fontId="7" fillId="5" borderId="1" xfId="0" applyNumberFormat="1" applyFont="1" applyFill="1" applyBorder="1"/>
    <xf numFmtId="0" fontId="7" fillId="6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Border="1"/>
    <xf numFmtId="0" fontId="6" fillId="6" borderId="1" xfId="0" applyFont="1" applyFill="1" applyBorder="1"/>
    <xf numFmtId="0" fontId="10" fillId="2" borderId="1" xfId="0" applyFont="1" applyFill="1" applyBorder="1"/>
    <xf numFmtId="3" fontId="7" fillId="2" borderId="1" xfId="0" applyNumberFormat="1" applyFont="1" applyFill="1" applyBorder="1"/>
    <xf numFmtId="0" fontId="1" fillId="0" borderId="1" xfId="0" applyFont="1" applyBorder="1"/>
    <xf numFmtId="4" fontId="7" fillId="0" borderId="1" xfId="0" applyNumberFormat="1" applyFont="1" applyBorder="1"/>
    <xf numFmtId="0" fontId="8" fillId="0" borderId="1" xfId="0" applyFont="1" applyBorder="1" applyAlignment="1">
      <alignment horizontal="left" wrapText="1"/>
    </xf>
    <xf numFmtId="3" fontId="7" fillId="4" borderId="1" xfId="0" applyNumberFormat="1" applyFont="1" applyFill="1" applyBorder="1"/>
    <xf numFmtId="0" fontId="7" fillId="3" borderId="1" xfId="0" applyFont="1" applyFill="1" applyBorder="1"/>
    <xf numFmtId="10" fontId="7" fillId="2" borderId="1" xfId="0" applyNumberFormat="1" applyFont="1" applyFill="1" applyBorder="1"/>
    <xf numFmtId="0" fontId="8" fillId="6" borderId="1" xfId="0" applyFont="1" applyFill="1" applyBorder="1" applyAlignment="1">
      <alignment horizontal="left"/>
    </xf>
    <xf numFmtId="3" fontId="6" fillId="6" borderId="1" xfId="0" applyNumberFormat="1" applyFont="1" applyFill="1" applyBorder="1"/>
    <xf numFmtId="4" fontId="6" fillId="6" borderId="1" xfId="0" applyNumberFormat="1" applyFont="1" applyFill="1" applyBorder="1"/>
    <xf numFmtId="1" fontId="4" fillId="0" borderId="1" xfId="0" applyNumberFormat="1" applyFont="1" applyBorder="1"/>
    <xf numFmtId="3" fontId="7" fillId="5" borderId="1" xfId="2" applyNumberFormat="1" applyFont="1" applyFill="1" applyBorder="1"/>
    <xf numFmtId="164" fontId="1" fillId="2" borderId="1" xfId="0" applyNumberFormat="1" applyFont="1" applyFill="1" applyBorder="1"/>
    <xf numFmtId="10" fontId="7" fillId="0" borderId="1" xfId="0" applyNumberFormat="1" applyFont="1" applyBorder="1"/>
    <xf numFmtId="10" fontId="4" fillId="2" borderId="1" xfId="0" applyNumberFormat="1" applyFont="1" applyFill="1" applyBorder="1"/>
    <xf numFmtId="10" fontId="4" fillId="0" borderId="1" xfId="0" applyNumberFormat="1" applyFont="1" applyBorder="1"/>
    <xf numFmtId="0" fontId="6" fillId="4" borderId="1" xfId="0" applyFont="1" applyFill="1" applyBorder="1" applyAlignment="1">
      <alignment wrapText="1"/>
    </xf>
    <xf numFmtId="3" fontId="6" fillId="4" borderId="1" xfId="0" applyNumberFormat="1" applyFont="1" applyFill="1" applyBorder="1"/>
    <xf numFmtId="10" fontId="1" fillId="2" borderId="1" xfId="0" applyNumberFormat="1" applyFont="1" applyFill="1" applyBorder="1"/>
    <xf numFmtId="165" fontId="7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49" fontId="15" fillId="0" borderId="4" xfId="0" applyNumberFormat="1" applyFont="1" applyBorder="1" applyAlignment="1" applyProtection="1">
      <alignment horizontal="right" vertical="center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49" fontId="15" fillId="0" borderId="7" xfId="0" applyNumberFormat="1" applyFont="1" applyBorder="1" applyAlignment="1" applyProtection="1">
      <alignment horizontal="right" vertical="center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vertical="center" wrapText="1" indent="1"/>
    </xf>
    <xf numFmtId="166" fontId="19" fillId="0" borderId="13" xfId="0" applyNumberFormat="1" applyFont="1" applyBorder="1" applyAlignment="1">
      <alignment horizontal="right" vertical="center" wrapText="1" indent="1"/>
    </xf>
    <xf numFmtId="49" fontId="20" fillId="0" borderId="17" xfId="0" applyNumberFormat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left" vertical="center" wrapText="1" indent="1"/>
    </xf>
    <xf numFmtId="166" fontId="21" fillId="0" borderId="4" xfId="0" applyNumberFormat="1" applyFont="1" applyBorder="1" applyAlignment="1" applyProtection="1">
      <alignment horizontal="right" vertical="center" wrapText="1" indent="1"/>
      <protection locked="0"/>
    </xf>
    <xf numFmtId="49" fontId="20" fillId="0" borderId="18" xfId="0" applyNumberFormat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left" vertical="center" wrapText="1" indent="1"/>
    </xf>
    <xf numFmtId="166" fontId="21" fillId="0" borderId="19" xfId="0" applyNumberFormat="1" applyFont="1" applyBorder="1" applyAlignment="1" applyProtection="1">
      <alignment horizontal="right" vertical="center" wrapText="1" indent="1"/>
      <protection locked="0"/>
    </xf>
    <xf numFmtId="0" fontId="21" fillId="0" borderId="20" xfId="1" applyFont="1" applyBorder="1" applyAlignment="1">
      <alignment horizontal="left" vertical="center" wrapText="1" indent="1"/>
    </xf>
    <xf numFmtId="166" fontId="21" fillId="0" borderId="21" xfId="0" applyNumberFormat="1" applyFont="1" applyBorder="1" applyAlignment="1" applyProtection="1">
      <alignment horizontal="right" vertical="center" wrapText="1" indent="1"/>
      <protection locked="0"/>
    </xf>
    <xf numFmtId="166" fontId="21" fillId="0" borderId="22" xfId="0" applyNumberFormat="1" applyFont="1" applyBorder="1" applyAlignment="1" applyProtection="1">
      <alignment horizontal="right" vertical="center" wrapText="1" indent="1"/>
      <protection locked="0"/>
    </xf>
    <xf numFmtId="0" fontId="21" fillId="0" borderId="23" xfId="1" applyFont="1" applyBorder="1" applyAlignment="1">
      <alignment horizontal="left" vertical="center" wrapText="1" indent="1"/>
    </xf>
    <xf numFmtId="0" fontId="19" fillId="0" borderId="11" xfId="0" applyFont="1" applyBorder="1" applyAlignment="1">
      <alignment horizontal="center" vertical="center" wrapText="1"/>
    </xf>
    <xf numFmtId="0" fontId="19" fillId="0" borderId="12" xfId="1" applyFont="1" applyBorder="1" applyAlignment="1">
      <alignment horizontal="left" vertical="center" wrapText="1" indent="1"/>
    </xf>
    <xf numFmtId="166" fontId="19" fillId="0" borderId="13" xfId="0" applyNumberFormat="1" applyFont="1" applyBorder="1" applyAlignment="1" applyProtection="1">
      <alignment horizontal="right" vertical="center" wrapText="1" indent="1"/>
      <protection locked="0"/>
    </xf>
    <xf numFmtId="49" fontId="20" fillId="0" borderId="24" xfId="0" applyNumberFormat="1" applyFont="1" applyBorder="1" applyAlignment="1">
      <alignment horizontal="center" vertical="center" wrapText="1"/>
    </xf>
    <xf numFmtId="0" fontId="20" fillId="0" borderId="23" xfId="1" applyFont="1" applyBorder="1" applyAlignment="1">
      <alignment horizontal="left" vertical="center" wrapText="1" indent="1"/>
    </xf>
    <xf numFmtId="166" fontId="20" fillId="0" borderId="25" xfId="0" applyNumberFormat="1" applyFont="1" applyBorder="1" applyAlignment="1" applyProtection="1">
      <alignment horizontal="right" vertical="center" wrapText="1" indent="1"/>
      <protection locked="0"/>
    </xf>
    <xf numFmtId="0" fontId="20" fillId="0" borderId="1" xfId="1" applyFont="1" applyBorder="1" applyAlignment="1">
      <alignment horizontal="left" vertical="center" wrapText="1" indent="1"/>
    </xf>
    <xf numFmtId="0" fontId="20" fillId="0" borderId="26" xfId="1" applyFont="1" applyBorder="1" applyAlignment="1">
      <alignment horizontal="left" vertical="center" wrapText="1" indent="1"/>
    </xf>
    <xf numFmtId="166" fontId="20" fillId="0" borderId="27" xfId="0" applyNumberFormat="1" applyFont="1" applyBorder="1" applyAlignment="1" applyProtection="1">
      <alignment horizontal="right" vertical="center" wrapText="1" indent="1"/>
      <protection locked="0"/>
    </xf>
    <xf numFmtId="166" fontId="20" fillId="0" borderId="21" xfId="0" applyNumberFormat="1" applyFont="1" applyBorder="1" applyAlignment="1" applyProtection="1">
      <alignment horizontal="right" vertical="center" wrapText="1" indent="1"/>
      <protection locked="0"/>
    </xf>
    <xf numFmtId="166" fontId="19" fillId="0" borderId="28" xfId="0" applyNumberFormat="1" applyFont="1" applyBorder="1" applyAlignment="1" applyProtection="1">
      <alignment horizontal="right" vertical="center" wrapText="1" indent="1"/>
      <protection locked="0"/>
    </xf>
    <xf numFmtId="166" fontId="19" fillId="0" borderId="28" xfId="0" applyNumberFormat="1" applyFont="1" applyBorder="1" applyAlignment="1">
      <alignment horizontal="right" vertical="center" wrapText="1" indent="1"/>
    </xf>
    <xf numFmtId="166" fontId="18" fillId="0" borderId="28" xfId="0" applyNumberFormat="1" applyFont="1" applyBorder="1" applyAlignment="1">
      <alignment horizontal="right" vertical="center" wrapText="1" indent="1"/>
    </xf>
    <xf numFmtId="0" fontId="2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166" fontId="18" fillId="0" borderId="0" xfId="0" applyNumberFormat="1" applyFont="1" applyAlignment="1">
      <alignment horizontal="right" vertical="center" wrapText="1" indent="1"/>
    </xf>
    <xf numFmtId="0" fontId="18" fillId="0" borderId="8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166" fontId="20" fillId="0" borderId="19" xfId="0" applyNumberFormat="1" applyFont="1" applyBorder="1" applyAlignment="1" applyProtection="1">
      <alignment horizontal="right" vertical="center" wrapText="1" indent="1"/>
      <protection locked="0"/>
    </xf>
    <xf numFmtId="0" fontId="15" fillId="0" borderId="12" xfId="0" applyFont="1" applyBorder="1" applyAlignment="1">
      <alignment horizontal="left" vertical="center" wrapText="1" indent="1"/>
    </xf>
    <xf numFmtId="166" fontId="18" fillId="0" borderId="13" xfId="0" applyNumberFormat="1" applyFont="1" applyBorder="1" applyAlignment="1">
      <alignment horizontal="right" vertical="center" wrapText="1" indent="1"/>
    </xf>
    <xf numFmtId="0" fontId="24" fillId="0" borderId="11" xfId="0" applyFont="1" applyBorder="1" applyAlignment="1">
      <alignment horizontal="left" vertical="center"/>
    </xf>
    <xf numFmtId="0" fontId="24" fillId="0" borderId="29" xfId="0" applyFont="1" applyBorder="1" applyAlignment="1">
      <alignment vertical="center" wrapText="1"/>
    </xf>
    <xf numFmtId="3" fontId="24" fillId="0" borderId="13" xfId="0" applyNumberFormat="1" applyFont="1" applyBorder="1" applyAlignment="1" applyProtection="1">
      <alignment horizontal="right" vertical="center" wrapText="1" indent="1"/>
      <protection locked="0"/>
    </xf>
    <xf numFmtId="166" fontId="12" fillId="0" borderId="0" xfId="0" applyNumberFormat="1" applyFont="1" applyAlignment="1" applyProtection="1">
      <alignment horizontal="left" vertical="center" wrapText="1"/>
      <protection locked="0"/>
    </xf>
    <xf numFmtId="166" fontId="13" fillId="0" borderId="0" xfId="0" applyNumberFormat="1" applyFont="1" applyAlignment="1" applyProtection="1">
      <alignment vertical="center" wrapText="1"/>
      <protection locked="0"/>
    </xf>
    <xf numFmtId="0" fontId="14" fillId="0" borderId="0" xfId="0" applyFont="1" applyAlignment="1" applyProtection="1">
      <alignment horizontal="right" vertical="top"/>
      <protection locked="0"/>
    </xf>
    <xf numFmtId="0" fontId="15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right"/>
      <protection locked="0"/>
    </xf>
    <xf numFmtId="0" fontId="22" fillId="0" borderId="11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 wrapText="1" inden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166" fontId="23" fillId="0" borderId="0" xfId="0" applyNumberFormat="1" applyFont="1" applyAlignment="1">
      <alignment vertical="center" wrapText="1"/>
    </xf>
    <xf numFmtId="2" fontId="15" fillId="0" borderId="16" xfId="0" applyNumberFormat="1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27" fillId="0" borderId="0" xfId="0" applyFont="1"/>
    <xf numFmtId="2" fontId="27" fillId="0" borderId="0" xfId="0" applyNumberFormat="1" applyFont="1"/>
    <xf numFmtId="3" fontId="4" fillId="2" borderId="1" xfId="0" applyNumberFormat="1" applyFont="1" applyFill="1" applyBorder="1" applyAlignment="1">
      <alignment wrapText="1"/>
    </xf>
    <xf numFmtId="3" fontId="1" fillId="2" borderId="1" xfId="0" applyNumberFormat="1" applyFont="1" applyFill="1" applyBorder="1"/>
    <xf numFmtId="166" fontId="20" fillId="2" borderId="19" xfId="0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0" xfId="0" applyNumberFormat="1" applyFont="1"/>
    <xf numFmtId="0" fontId="27" fillId="0" borderId="0" xfId="0" applyFont="1" applyAlignment="1">
      <alignment wrapText="1"/>
    </xf>
    <xf numFmtId="0" fontId="1" fillId="5" borderId="1" xfId="0" applyFont="1" applyFill="1" applyBorder="1"/>
    <xf numFmtId="10" fontId="27" fillId="0" borderId="0" xfId="0" applyNumberFormat="1" applyFont="1"/>
    <xf numFmtId="10" fontId="27" fillId="0" borderId="0" xfId="2" applyNumberFormat="1" applyFont="1"/>
    <xf numFmtId="10" fontId="7" fillId="5" borderId="1" xfId="0" applyNumberFormat="1" applyFont="1" applyFill="1" applyBorder="1"/>
    <xf numFmtId="3" fontId="6" fillId="7" borderId="1" xfId="0" applyNumberFormat="1" applyFont="1" applyFill="1" applyBorder="1"/>
    <xf numFmtId="3" fontId="27" fillId="0" borderId="0" xfId="0" applyNumberFormat="1" applyFont="1"/>
    <xf numFmtId="166" fontId="20" fillId="4" borderId="31" xfId="0" applyNumberFormat="1" applyFont="1" applyFill="1" applyBorder="1" applyAlignment="1" applyProtection="1">
      <alignment horizontal="right" vertical="center" wrapText="1" indent="1"/>
      <protection locked="0"/>
    </xf>
    <xf numFmtId="167" fontId="24" fillId="0" borderId="13" xfId="0" applyNumberFormat="1" applyFont="1" applyBorder="1" applyAlignment="1" applyProtection="1">
      <alignment horizontal="right" vertical="center" wrapText="1" indent="1"/>
      <protection locked="0"/>
    </xf>
    <xf numFmtId="0" fontId="9" fillId="8" borderId="1" xfId="0" applyFont="1" applyFill="1" applyBorder="1" applyAlignment="1">
      <alignment horizontal="left" wrapText="1"/>
    </xf>
    <xf numFmtId="3" fontId="6" fillId="8" borderId="1" xfId="0" applyNumberFormat="1" applyFont="1" applyFill="1" applyBorder="1"/>
    <xf numFmtId="3" fontId="4" fillId="8" borderId="1" xfId="0" applyNumberFormat="1" applyFont="1" applyFill="1" applyBorder="1"/>
    <xf numFmtId="3" fontId="7" fillId="8" borderId="1" xfId="0" applyNumberFormat="1" applyFont="1" applyFill="1" applyBorder="1"/>
    <xf numFmtId="0" fontId="27" fillId="9" borderId="0" xfId="0" applyFont="1" applyFill="1"/>
    <xf numFmtId="10" fontId="27" fillId="9" borderId="0" xfId="0" applyNumberFormat="1" applyFont="1" applyFill="1"/>
  </cellXfs>
  <cellStyles count="3">
    <cellStyle name="Normál" xfId="0" builtinId="0"/>
    <cellStyle name="Normál_KVRENMUNKA" xfId="1" xr:uid="{00000000-0005-0000-0000-000001000000}"/>
    <cellStyle name="Százalé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tabSelected="1" topLeftCell="A30" zoomScaleNormal="100" workbookViewId="0">
      <selection activeCell="E46" sqref="E46"/>
    </sheetView>
  </sheetViews>
  <sheetFormatPr defaultRowHeight="15" x14ac:dyDescent="0.25"/>
  <cols>
    <col min="1" max="1" width="15.42578125" customWidth="1"/>
    <col min="2" max="2" width="47.7109375" customWidth="1"/>
    <col min="3" max="3" width="20" customWidth="1"/>
    <col min="4" max="4" width="10.85546875" bestFit="1" customWidth="1"/>
    <col min="5" max="5" width="9.85546875" bestFit="1" customWidth="1"/>
  </cols>
  <sheetData>
    <row r="1" spans="1:3" ht="16.5" thickBot="1" x14ac:dyDescent="0.3">
      <c r="A1" s="108"/>
      <c r="B1" s="109"/>
      <c r="C1" s="110"/>
    </row>
    <row r="2" spans="1:3" ht="24" x14ac:dyDescent="0.25">
      <c r="A2" s="57" t="s">
        <v>45</v>
      </c>
      <c r="B2" s="58" t="s">
        <v>162</v>
      </c>
      <c r="C2" s="59" t="s">
        <v>108</v>
      </c>
    </row>
    <row r="3" spans="1:3" ht="24.75" thickBot="1" x14ac:dyDescent="0.3">
      <c r="A3" s="60" t="s">
        <v>46</v>
      </c>
      <c r="B3" s="61" t="s">
        <v>47</v>
      </c>
      <c r="C3" s="62" t="s">
        <v>109</v>
      </c>
    </row>
    <row r="4" spans="1:3" ht="15.75" thickBot="1" x14ac:dyDescent="0.3">
      <c r="A4" s="111"/>
      <c r="B4" s="111"/>
      <c r="C4" s="112"/>
    </row>
    <row r="5" spans="1:3" ht="15.75" thickBot="1" x14ac:dyDescent="0.3">
      <c r="A5" s="63" t="s">
        <v>48</v>
      </c>
      <c r="B5" s="64" t="s">
        <v>49</v>
      </c>
      <c r="C5" s="65" t="s">
        <v>50</v>
      </c>
    </row>
    <row r="6" spans="1:3" ht="15.75" thickBot="1" x14ac:dyDescent="0.3">
      <c r="A6" s="66"/>
      <c r="B6" s="67" t="s">
        <v>51</v>
      </c>
      <c r="C6" s="68" t="s">
        <v>52</v>
      </c>
    </row>
    <row r="7" spans="1:3" ht="15.75" thickBot="1" x14ac:dyDescent="0.3">
      <c r="A7" s="69"/>
      <c r="B7" s="70" t="s">
        <v>53</v>
      </c>
      <c r="C7" s="121"/>
    </row>
    <row r="8" spans="1:3" ht="15.75" thickBot="1" x14ac:dyDescent="0.3">
      <c r="A8" s="71" t="s">
        <v>54</v>
      </c>
      <c r="B8" s="72" t="s">
        <v>55</v>
      </c>
      <c r="C8" s="73">
        <f>SUM(C9:C19)</f>
        <v>2400107</v>
      </c>
    </row>
    <row r="9" spans="1:3" x14ac:dyDescent="0.25">
      <c r="A9" s="74" t="s">
        <v>110</v>
      </c>
      <c r="B9" s="75" t="s">
        <v>17</v>
      </c>
      <c r="C9" s="76"/>
    </row>
    <row r="10" spans="1:3" x14ac:dyDescent="0.25">
      <c r="A10" s="77" t="s">
        <v>111</v>
      </c>
      <c r="B10" s="78" t="s">
        <v>10</v>
      </c>
      <c r="C10" s="79">
        <v>180000</v>
      </c>
    </row>
    <row r="11" spans="1:3" x14ac:dyDescent="0.25">
      <c r="A11" s="77" t="s">
        <v>112</v>
      </c>
      <c r="B11" s="78" t="s">
        <v>11</v>
      </c>
      <c r="C11" s="79">
        <v>1410000</v>
      </c>
    </row>
    <row r="12" spans="1:3" x14ac:dyDescent="0.25">
      <c r="A12" s="77" t="s">
        <v>113</v>
      </c>
      <c r="B12" s="78" t="s">
        <v>56</v>
      </c>
      <c r="C12" s="79"/>
    </row>
    <row r="13" spans="1:3" x14ac:dyDescent="0.25">
      <c r="A13" s="77" t="s">
        <v>114</v>
      </c>
      <c r="B13" s="78" t="s">
        <v>57</v>
      </c>
      <c r="C13" s="79"/>
    </row>
    <row r="14" spans="1:3" x14ac:dyDescent="0.25">
      <c r="A14" s="77" t="s">
        <v>115</v>
      </c>
      <c r="B14" s="78" t="s">
        <v>12</v>
      </c>
      <c r="C14" s="79">
        <v>429300</v>
      </c>
    </row>
    <row r="15" spans="1:3" x14ac:dyDescent="0.25">
      <c r="A15" s="77" t="s">
        <v>116</v>
      </c>
      <c r="B15" s="80" t="s">
        <v>58</v>
      </c>
      <c r="C15" s="79">
        <v>380807</v>
      </c>
    </row>
    <row r="16" spans="1:3" x14ac:dyDescent="0.25">
      <c r="A16" s="77" t="s">
        <v>117</v>
      </c>
      <c r="B16" s="78" t="s">
        <v>59</v>
      </c>
      <c r="C16" s="81"/>
    </row>
    <row r="17" spans="1:3" x14ac:dyDescent="0.25">
      <c r="A17" s="77" t="s">
        <v>118</v>
      </c>
      <c r="B17" s="78" t="s">
        <v>60</v>
      </c>
      <c r="C17" s="79"/>
    </row>
    <row r="18" spans="1:3" x14ac:dyDescent="0.25">
      <c r="A18" s="77" t="s">
        <v>119</v>
      </c>
      <c r="B18" s="78" t="s">
        <v>61</v>
      </c>
      <c r="C18" s="82"/>
    </row>
    <row r="19" spans="1:3" ht="15.75" thickBot="1" x14ac:dyDescent="0.3">
      <c r="A19" s="77" t="s">
        <v>120</v>
      </c>
      <c r="B19" s="80" t="s">
        <v>62</v>
      </c>
      <c r="C19" s="82"/>
    </row>
    <row r="20" spans="1:3" ht="21.75" thickBot="1" x14ac:dyDescent="0.3">
      <c r="A20" s="71" t="s">
        <v>63</v>
      </c>
      <c r="B20" s="72" t="s">
        <v>64</v>
      </c>
      <c r="C20" s="73">
        <f>SUM(C21:C23)</f>
        <v>53488481</v>
      </c>
    </row>
    <row r="21" spans="1:3" x14ac:dyDescent="0.25">
      <c r="A21" s="77" t="s">
        <v>121</v>
      </c>
      <c r="B21" s="83" t="s">
        <v>65</v>
      </c>
      <c r="C21" s="79"/>
    </row>
    <row r="22" spans="1:3" x14ac:dyDescent="0.25">
      <c r="A22" s="77" t="s">
        <v>122</v>
      </c>
      <c r="B22" s="78" t="s">
        <v>135</v>
      </c>
      <c r="C22" s="79"/>
    </row>
    <row r="23" spans="1:3" ht="22.5" x14ac:dyDescent="0.25">
      <c r="A23" s="77" t="s">
        <v>123</v>
      </c>
      <c r="B23" s="78" t="s">
        <v>67</v>
      </c>
      <c r="C23" s="79">
        <v>53488481</v>
      </c>
    </row>
    <row r="24" spans="1:3" ht="15.75" thickBot="1" x14ac:dyDescent="0.3">
      <c r="A24" s="77" t="s">
        <v>124</v>
      </c>
      <c r="B24" s="78" t="s">
        <v>68</v>
      </c>
      <c r="C24" s="79"/>
    </row>
    <row r="25" spans="1:3" ht="15.75" thickBot="1" x14ac:dyDescent="0.3">
      <c r="A25" s="84" t="s">
        <v>69</v>
      </c>
      <c r="B25" s="85" t="s">
        <v>18</v>
      </c>
      <c r="C25" s="86"/>
    </row>
    <row r="26" spans="1:3" ht="21.75" thickBot="1" x14ac:dyDescent="0.3">
      <c r="A26" s="84" t="s">
        <v>70</v>
      </c>
      <c r="B26" s="85" t="s">
        <v>71</v>
      </c>
      <c r="C26" s="73">
        <f>+C27+C28+C29</f>
        <v>0</v>
      </c>
    </row>
    <row r="27" spans="1:3" x14ac:dyDescent="0.25">
      <c r="A27" s="87" t="s">
        <v>125</v>
      </c>
      <c r="B27" s="88" t="s">
        <v>72</v>
      </c>
      <c r="C27" s="89"/>
    </row>
    <row r="28" spans="1:3" ht="22.5" x14ac:dyDescent="0.25">
      <c r="A28" s="87" t="s">
        <v>126</v>
      </c>
      <c r="B28" s="88" t="s">
        <v>66</v>
      </c>
      <c r="C28" s="79"/>
    </row>
    <row r="29" spans="1:3" ht="22.5" x14ac:dyDescent="0.25">
      <c r="A29" s="87" t="s">
        <v>127</v>
      </c>
      <c r="B29" s="90" t="s">
        <v>73</v>
      </c>
      <c r="C29" s="79"/>
    </row>
    <row r="30" spans="1:3" ht="15.75" thickBot="1" x14ac:dyDescent="0.3">
      <c r="A30" s="77" t="s">
        <v>128</v>
      </c>
      <c r="B30" s="91" t="s">
        <v>74</v>
      </c>
      <c r="C30" s="92"/>
    </row>
    <row r="31" spans="1:3" ht="15.75" thickBot="1" x14ac:dyDescent="0.3">
      <c r="A31" s="84" t="s">
        <v>75</v>
      </c>
      <c r="B31" s="85" t="s">
        <v>76</v>
      </c>
      <c r="C31" s="73">
        <f>+C32+C33+C34</f>
        <v>0</v>
      </c>
    </row>
    <row r="32" spans="1:3" x14ac:dyDescent="0.25">
      <c r="A32" s="87" t="s">
        <v>129</v>
      </c>
      <c r="B32" s="88" t="s">
        <v>77</v>
      </c>
      <c r="C32" s="89"/>
    </row>
    <row r="33" spans="1:3" x14ac:dyDescent="0.25">
      <c r="A33" s="87" t="s">
        <v>130</v>
      </c>
      <c r="B33" s="90" t="s">
        <v>78</v>
      </c>
      <c r="C33" s="93"/>
    </row>
    <row r="34" spans="1:3" ht="15.75" thickBot="1" x14ac:dyDescent="0.3">
      <c r="A34" s="77" t="s">
        <v>131</v>
      </c>
      <c r="B34" s="91" t="s">
        <v>79</v>
      </c>
      <c r="C34" s="92"/>
    </row>
    <row r="35" spans="1:3" ht="15.75" thickBot="1" x14ac:dyDescent="0.3">
      <c r="A35" s="84" t="s">
        <v>80</v>
      </c>
      <c r="B35" s="85" t="s">
        <v>81</v>
      </c>
      <c r="C35" s="86"/>
    </row>
    <row r="36" spans="1:3" ht="15.75" thickBot="1" x14ac:dyDescent="0.3">
      <c r="A36" s="84" t="s">
        <v>82</v>
      </c>
      <c r="B36" s="85" t="s">
        <v>83</v>
      </c>
      <c r="C36" s="94"/>
    </row>
    <row r="37" spans="1:3" ht="15.75" thickBot="1" x14ac:dyDescent="0.3">
      <c r="A37" s="71" t="s">
        <v>84</v>
      </c>
      <c r="B37" s="85" t="s">
        <v>85</v>
      </c>
      <c r="C37" s="95">
        <f>+C8+C20+C25+C26+C31+C35+C36</f>
        <v>55888588</v>
      </c>
    </row>
    <row r="38" spans="1:3" ht="15.75" thickBot="1" x14ac:dyDescent="0.3">
      <c r="A38" s="113" t="s">
        <v>86</v>
      </c>
      <c r="B38" s="85" t="s">
        <v>87</v>
      </c>
      <c r="C38" s="95">
        <f>+C39+C40+C41</f>
        <v>261331462</v>
      </c>
    </row>
    <row r="39" spans="1:3" x14ac:dyDescent="0.25">
      <c r="A39" s="87" t="s">
        <v>132</v>
      </c>
      <c r="B39" s="88" t="s">
        <v>88</v>
      </c>
      <c r="C39" s="89">
        <v>23074174</v>
      </c>
    </row>
    <row r="40" spans="1:3" x14ac:dyDescent="0.25">
      <c r="A40" s="87" t="s">
        <v>133</v>
      </c>
      <c r="B40" s="90" t="s">
        <v>89</v>
      </c>
      <c r="C40" s="93"/>
    </row>
    <row r="41" spans="1:3" ht="23.25" thickBot="1" x14ac:dyDescent="0.3">
      <c r="A41" s="77" t="s">
        <v>134</v>
      </c>
      <c r="B41" s="91" t="s">
        <v>90</v>
      </c>
      <c r="C41" s="141">
        <v>238257288</v>
      </c>
    </row>
    <row r="42" spans="1:3" ht="15.75" thickBot="1" x14ac:dyDescent="0.3">
      <c r="A42" s="113" t="s">
        <v>91</v>
      </c>
      <c r="B42" s="114" t="s">
        <v>92</v>
      </c>
      <c r="C42" s="96">
        <f>+C37+C38</f>
        <v>317220050</v>
      </c>
    </row>
    <row r="43" spans="1:3" x14ac:dyDescent="0.25">
      <c r="A43" s="97"/>
      <c r="B43" s="98"/>
      <c r="C43" s="99"/>
    </row>
    <row r="44" spans="1:3" x14ac:dyDescent="0.25">
      <c r="A44" s="97"/>
      <c r="B44" s="98"/>
      <c r="C44" s="99"/>
    </row>
    <row r="45" spans="1:3" ht="15.75" thickBot="1" x14ac:dyDescent="0.3">
      <c r="A45" s="115"/>
      <c r="B45" s="116"/>
      <c r="C45" s="117"/>
    </row>
    <row r="46" spans="1:3" ht="15.75" thickBot="1" x14ac:dyDescent="0.3">
      <c r="A46" s="100"/>
      <c r="B46" s="101" t="s">
        <v>93</v>
      </c>
      <c r="C46" s="96"/>
    </row>
    <row r="47" spans="1:3" ht="15.75" thickBot="1" x14ac:dyDescent="0.3">
      <c r="A47" s="84" t="s">
        <v>54</v>
      </c>
      <c r="B47" s="85" t="s">
        <v>94</v>
      </c>
      <c r="C47" s="73">
        <f>SUM(C48:C52)</f>
        <v>316220050</v>
      </c>
    </row>
    <row r="48" spans="1:3" x14ac:dyDescent="0.25">
      <c r="A48" s="77" t="s">
        <v>110</v>
      </c>
      <c r="B48" s="83" t="s">
        <v>95</v>
      </c>
      <c r="C48" s="89">
        <v>232033228</v>
      </c>
    </row>
    <row r="49" spans="1:3" x14ac:dyDescent="0.25">
      <c r="A49" s="77" t="s">
        <v>111</v>
      </c>
      <c r="B49" s="78" t="s">
        <v>96</v>
      </c>
      <c r="C49" s="102">
        <v>31138766</v>
      </c>
    </row>
    <row r="50" spans="1:3" x14ac:dyDescent="0.25">
      <c r="A50" s="77" t="s">
        <v>112</v>
      </c>
      <c r="B50" s="78" t="s">
        <v>97</v>
      </c>
      <c r="C50" s="132">
        <v>52322867</v>
      </c>
    </row>
    <row r="51" spans="1:3" x14ac:dyDescent="0.25">
      <c r="A51" s="77" t="s">
        <v>113</v>
      </c>
      <c r="B51" s="78" t="s">
        <v>98</v>
      </c>
      <c r="C51" s="102"/>
    </row>
    <row r="52" spans="1:3" ht="15.75" thickBot="1" x14ac:dyDescent="0.3">
      <c r="A52" s="77" t="s">
        <v>114</v>
      </c>
      <c r="B52" s="78" t="s">
        <v>99</v>
      </c>
      <c r="C52" s="132">
        <v>725189</v>
      </c>
    </row>
    <row r="53" spans="1:3" ht="15.75" thickBot="1" x14ac:dyDescent="0.3">
      <c r="A53" s="84" t="s">
        <v>63</v>
      </c>
      <c r="B53" s="85" t="s">
        <v>100</v>
      </c>
      <c r="C53" s="73">
        <f>SUM(C54:C56)</f>
        <v>1000000</v>
      </c>
    </row>
    <row r="54" spans="1:3" x14ac:dyDescent="0.25">
      <c r="A54" s="77" t="s">
        <v>121</v>
      </c>
      <c r="B54" s="83" t="s">
        <v>101</v>
      </c>
      <c r="C54" s="89">
        <v>1000000</v>
      </c>
    </row>
    <row r="55" spans="1:3" x14ac:dyDescent="0.25">
      <c r="A55" s="77" t="s">
        <v>122</v>
      </c>
      <c r="B55" s="78" t="s">
        <v>19</v>
      </c>
      <c r="C55" s="102"/>
    </row>
    <row r="56" spans="1:3" x14ac:dyDescent="0.25">
      <c r="A56" s="77" t="s">
        <v>123</v>
      </c>
      <c r="B56" s="78" t="s">
        <v>102</v>
      </c>
      <c r="C56" s="102"/>
    </row>
    <row r="57" spans="1:3" ht="23.25" thickBot="1" x14ac:dyDescent="0.3">
      <c r="A57" s="77" t="s">
        <v>124</v>
      </c>
      <c r="B57" s="78" t="s">
        <v>103</v>
      </c>
      <c r="C57" s="102"/>
    </row>
    <row r="58" spans="1:3" ht="15.75" thickBot="1" x14ac:dyDescent="0.3">
      <c r="A58" s="84" t="s">
        <v>69</v>
      </c>
      <c r="B58" s="85" t="s">
        <v>104</v>
      </c>
      <c r="C58" s="86"/>
    </row>
    <row r="59" spans="1:3" ht="15.75" thickBot="1" x14ac:dyDescent="0.3">
      <c r="A59" s="84" t="s">
        <v>70</v>
      </c>
      <c r="B59" s="103" t="s">
        <v>105</v>
      </c>
      <c r="C59" s="104">
        <f>+C47+C53+C58</f>
        <v>317220050</v>
      </c>
    </row>
    <row r="60" spans="1:3" ht="15.75" thickBot="1" x14ac:dyDescent="0.3">
      <c r="A60" s="118"/>
      <c r="B60" s="119"/>
      <c r="C60" s="120">
        <f>C42-C59</f>
        <v>0</v>
      </c>
    </row>
    <row r="61" spans="1:3" ht="15.75" thickBot="1" x14ac:dyDescent="0.3">
      <c r="A61" s="105" t="s">
        <v>106</v>
      </c>
      <c r="B61" s="106"/>
      <c r="C61" s="142">
        <v>35.5</v>
      </c>
    </row>
    <row r="62" spans="1:3" ht="15.75" thickBot="1" x14ac:dyDescent="0.3">
      <c r="A62" s="105" t="s">
        <v>107</v>
      </c>
      <c r="B62" s="106"/>
      <c r="C62" s="107"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24"/>
  <sheetViews>
    <sheetView zoomScaleNormal="100" zoomScaleSheetLayoutView="100" workbookViewId="0">
      <selection activeCell="N15" sqref="N15"/>
    </sheetView>
  </sheetViews>
  <sheetFormatPr defaultColWidth="8.85546875" defaultRowHeight="24.95" customHeight="1" x14ac:dyDescent="0.25"/>
  <cols>
    <col min="1" max="1" width="27.85546875" style="31" customWidth="1"/>
    <col min="2" max="2" width="13.5703125" style="1" bestFit="1" customWidth="1"/>
    <col min="3" max="5" width="10.7109375" style="4" customWidth="1"/>
    <col min="6" max="6" width="13.140625" style="4" customWidth="1"/>
    <col min="7" max="7" width="10.7109375" style="4" bestFit="1" customWidth="1"/>
    <col min="8" max="8" width="11.7109375" style="45" customWidth="1"/>
    <col min="9" max="9" width="14.85546875" style="4" bestFit="1" customWidth="1"/>
    <col min="10" max="12" width="13.5703125" style="4" bestFit="1" customWidth="1"/>
    <col min="13" max="14" width="12.42578125" style="4" bestFit="1" customWidth="1"/>
    <col min="15" max="15" width="12.42578125" style="4" customWidth="1"/>
    <col min="16" max="16" width="14.85546875" style="4" bestFit="1" customWidth="1"/>
    <col min="17" max="17" width="10.5703125" style="2" bestFit="1" customWidth="1"/>
    <col min="18" max="43" width="8.85546875" style="2"/>
    <col min="44" max="16384" width="8.85546875" style="1"/>
  </cols>
  <sheetData>
    <row r="1" spans="1:43" s="17" customFormat="1" ht="45" x14ac:dyDescent="0.25">
      <c r="A1" s="122" t="s">
        <v>14</v>
      </c>
      <c r="B1" s="122" t="s">
        <v>31</v>
      </c>
      <c r="C1" s="123" t="s">
        <v>20</v>
      </c>
      <c r="D1" s="123" t="s">
        <v>154</v>
      </c>
      <c r="E1" s="123" t="s">
        <v>32</v>
      </c>
      <c r="F1" s="123" t="s">
        <v>33</v>
      </c>
      <c r="G1" s="123" t="s">
        <v>44</v>
      </c>
      <c r="H1" s="124" t="s">
        <v>0</v>
      </c>
      <c r="I1" s="123" t="s">
        <v>1</v>
      </c>
      <c r="J1" s="123" t="s">
        <v>3</v>
      </c>
      <c r="K1" s="123" t="s">
        <v>2</v>
      </c>
      <c r="L1" s="123" t="s">
        <v>38</v>
      </c>
      <c r="M1" s="123" t="s">
        <v>15</v>
      </c>
      <c r="N1" s="123" t="s">
        <v>16</v>
      </c>
      <c r="O1" s="123" t="s">
        <v>141</v>
      </c>
      <c r="P1" s="123" t="s">
        <v>8</v>
      </c>
      <c r="Q1" s="22"/>
      <c r="R1" s="22"/>
      <c r="S1" s="22"/>
      <c r="T1" s="55"/>
      <c r="U1" s="56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s="32" customFormat="1" ht="45" x14ac:dyDescent="0.25">
      <c r="A2" s="12" t="s">
        <v>37</v>
      </c>
      <c r="B2" s="10">
        <v>210410200</v>
      </c>
      <c r="C2" s="10">
        <v>27353326</v>
      </c>
      <c r="D2" s="10"/>
      <c r="E2" s="26"/>
      <c r="F2" s="10"/>
      <c r="G2" s="10"/>
      <c r="H2" s="25">
        <f>SUM(B2:F2)</f>
        <v>237763526</v>
      </c>
      <c r="I2" s="10">
        <v>117518830</v>
      </c>
      <c r="J2" s="10">
        <v>18164032</v>
      </c>
      <c r="K2" s="10">
        <v>20087632</v>
      </c>
      <c r="L2" s="10">
        <v>16063924</v>
      </c>
      <c r="M2" s="10">
        <v>9161840</v>
      </c>
      <c r="N2" s="10">
        <v>5129410</v>
      </c>
      <c r="O2" s="10">
        <v>24284532</v>
      </c>
      <c r="P2" s="25">
        <f>SUM(I2:O2)</f>
        <v>210410200</v>
      </c>
      <c r="Q2" s="35">
        <f t="shared" ref="Q2:Q7" si="0">P2-B2</f>
        <v>0</v>
      </c>
      <c r="R2" s="13"/>
      <c r="S2" s="13"/>
      <c r="T2" s="26"/>
      <c r="U2" s="26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</row>
    <row r="3" spans="1:43" s="32" customFormat="1" ht="15" x14ac:dyDescent="0.25">
      <c r="A3" s="12" t="s">
        <v>136</v>
      </c>
      <c r="B3" s="10"/>
      <c r="C3" s="10"/>
      <c r="D3" s="10"/>
      <c r="E3" s="26"/>
      <c r="F3" s="10"/>
      <c r="G3" s="10"/>
      <c r="H3" s="25">
        <f t="shared" ref="H3:H7" si="1">SUM(B3:F3)</f>
        <v>0</v>
      </c>
      <c r="I3" s="10"/>
      <c r="J3" s="10"/>
      <c r="K3" s="10"/>
      <c r="L3" s="10"/>
      <c r="M3" s="10"/>
      <c r="N3" s="10"/>
      <c r="O3" s="10"/>
      <c r="P3" s="25">
        <f t="shared" ref="P3:P19" si="2">SUM(I3:O3)</f>
        <v>0</v>
      </c>
      <c r="Q3" s="35">
        <f t="shared" si="0"/>
        <v>0</v>
      </c>
      <c r="R3" s="13"/>
      <c r="S3" s="13"/>
      <c r="T3" s="26"/>
      <c r="U3" s="26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</row>
    <row r="4" spans="1:43" s="32" customFormat="1" ht="15" x14ac:dyDescent="0.25">
      <c r="A4" s="12" t="s">
        <v>43</v>
      </c>
      <c r="B4" s="10"/>
      <c r="C4" s="10"/>
      <c r="D4" s="10"/>
      <c r="E4" s="26"/>
      <c r="F4" s="10"/>
      <c r="G4" s="10"/>
      <c r="H4" s="25">
        <f t="shared" si="1"/>
        <v>0</v>
      </c>
      <c r="I4" s="10"/>
      <c r="J4" s="10"/>
      <c r="K4" s="10"/>
      <c r="L4" s="10"/>
      <c r="M4" s="10"/>
      <c r="N4" s="10"/>
      <c r="O4" s="10"/>
      <c r="P4" s="25"/>
      <c r="Q4" s="35">
        <f t="shared" si="0"/>
        <v>0</v>
      </c>
      <c r="R4" s="13"/>
      <c r="S4" s="13"/>
      <c r="T4" s="26"/>
      <c r="U4" s="26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</row>
    <row r="5" spans="1:43" s="32" customFormat="1" ht="15" x14ac:dyDescent="0.25">
      <c r="A5" s="12" t="s">
        <v>28</v>
      </c>
      <c r="B5" s="10">
        <v>7871094</v>
      </c>
      <c r="C5" s="10">
        <v>2203906</v>
      </c>
      <c r="D5" s="10"/>
      <c r="E5" s="26"/>
      <c r="F5" s="10"/>
      <c r="G5" s="10"/>
      <c r="H5" s="25">
        <f t="shared" si="1"/>
        <v>10075000</v>
      </c>
      <c r="I5" s="10">
        <v>5573500</v>
      </c>
      <c r="J5" s="10">
        <v>915250</v>
      </c>
      <c r="K5" s="10">
        <v>999250</v>
      </c>
      <c r="L5" s="10">
        <v>825250</v>
      </c>
      <c r="M5" s="10">
        <v>427250</v>
      </c>
      <c r="N5" s="10">
        <v>257500</v>
      </c>
      <c r="O5" s="10">
        <v>1077000</v>
      </c>
      <c r="P5" s="25">
        <f t="shared" si="2"/>
        <v>10075000</v>
      </c>
      <c r="Q5" s="35">
        <f t="shared" si="0"/>
        <v>2203906</v>
      </c>
      <c r="R5" s="13"/>
      <c r="S5" s="13"/>
      <c r="T5" s="26"/>
      <c r="U5" s="26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</row>
    <row r="6" spans="1:43" s="9" customFormat="1" ht="24.95" customHeight="1" x14ac:dyDescent="0.25">
      <c r="A6" s="29" t="s">
        <v>142</v>
      </c>
      <c r="B6" s="10">
        <v>433000</v>
      </c>
      <c r="C6" s="10"/>
      <c r="D6" s="10"/>
      <c r="E6" s="26"/>
      <c r="F6" s="10"/>
      <c r="G6" s="10"/>
      <c r="H6" s="25">
        <f t="shared" ref="H6" si="3">SUM(B6:F6)</f>
        <v>433000</v>
      </c>
      <c r="I6" s="10">
        <v>246940</v>
      </c>
      <c r="J6" s="10">
        <v>36610</v>
      </c>
      <c r="K6" s="10">
        <v>39970</v>
      </c>
      <c r="L6" s="10">
        <v>33010</v>
      </c>
      <c r="M6" s="10">
        <v>17090</v>
      </c>
      <c r="N6" s="10">
        <v>10300</v>
      </c>
      <c r="O6" s="10">
        <v>49080</v>
      </c>
      <c r="P6" s="25">
        <f t="shared" ref="P6" si="4">SUM(I6:O6)</f>
        <v>433000</v>
      </c>
      <c r="Q6" s="35">
        <f t="shared" ref="Q6" si="5">P6-B6</f>
        <v>0</v>
      </c>
      <c r="R6" s="11"/>
      <c r="S6" s="11"/>
      <c r="T6" s="26"/>
      <c r="U6" s="26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s="32" customFormat="1" ht="15" x14ac:dyDescent="0.25">
      <c r="A7" s="12" t="s">
        <v>42</v>
      </c>
      <c r="B7" s="10">
        <v>2467500</v>
      </c>
      <c r="C7" s="10"/>
      <c r="D7" s="10"/>
      <c r="E7" s="26"/>
      <c r="F7" s="10"/>
      <c r="G7" s="10"/>
      <c r="H7" s="25">
        <f t="shared" si="1"/>
        <v>2467500</v>
      </c>
      <c r="I7" s="10">
        <v>1263753</v>
      </c>
      <c r="J7" s="10">
        <v>365209</v>
      </c>
      <c r="K7" s="10">
        <v>171169</v>
      </c>
      <c r="L7" s="10">
        <v>96852</v>
      </c>
      <c r="M7" s="10">
        <v>325142</v>
      </c>
      <c r="N7" s="10">
        <v>78778</v>
      </c>
      <c r="O7" s="10">
        <v>166597</v>
      </c>
      <c r="P7" s="25">
        <f t="shared" si="2"/>
        <v>2467500</v>
      </c>
      <c r="Q7" s="35">
        <f t="shared" si="0"/>
        <v>0</v>
      </c>
      <c r="R7" s="13"/>
      <c r="S7" s="13"/>
      <c r="T7" s="26"/>
      <c r="U7" s="26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spans="1:43" s="11" customFormat="1" ht="24.95" customHeight="1" x14ac:dyDescent="0.25">
      <c r="A8" s="29" t="s">
        <v>151</v>
      </c>
      <c r="B8" s="52">
        <v>4264290</v>
      </c>
      <c r="C8" s="52"/>
      <c r="D8" s="52">
        <v>551446</v>
      </c>
      <c r="E8" s="26"/>
      <c r="F8" s="26"/>
      <c r="G8" s="26"/>
      <c r="H8" s="25">
        <f>SUM(B8:F8)</f>
        <v>4815736</v>
      </c>
      <c r="I8" s="10">
        <v>4264290</v>
      </c>
      <c r="J8" s="10"/>
      <c r="K8" s="10"/>
      <c r="L8" s="10"/>
      <c r="M8" s="10"/>
      <c r="N8" s="10"/>
      <c r="O8" s="10"/>
      <c r="P8" s="25">
        <f>H8</f>
        <v>4815736</v>
      </c>
      <c r="Q8" s="35">
        <f>P8-B8</f>
        <v>551446</v>
      </c>
      <c r="T8" s="26"/>
      <c r="U8" s="26"/>
    </row>
    <row r="9" spans="1:43" s="11" customFormat="1" ht="24.95" customHeight="1" x14ac:dyDescent="0.25">
      <c r="A9" s="29" t="s">
        <v>153</v>
      </c>
      <c r="B9" s="52">
        <v>1170444</v>
      </c>
      <c r="C9" s="52"/>
      <c r="D9" s="52">
        <v>154172</v>
      </c>
      <c r="E9" s="26"/>
      <c r="F9" s="26"/>
      <c r="G9" s="26"/>
      <c r="H9" s="25">
        <f>SUM(B9:F9)</f>
        <v>1324616</v>
      </c>
      <c r="I9" s="10">
        <v>1170444</v>
      </c>
      <c r="J9" s="10"/>
      <c r="K9" s="10"/>
      <c r="L9" s="10"/>
      <c r="M9" s="10"/>
      <c r="N9" s="10"/>
      <c r="O9" s="10"/>
      <c r="P9" s="25">
        <f>H9</f>
        <v>1324616</v>
      </c>
      <c r="Q9" s="35">
        <v>154172</v>
      </c>
      <c r="T9" s="26"/>
      <c r="U9" s="26"/>
    </row>
    <row r="10" spans="1:43" s="9" customFormat="1" ht="75" x14ac:dyDescent="0.25">
      <c r="A10" s="12" t="s">
        <v>152</v>
      </c>
      <c r="B10" s="52">
        <v>5416700</v>
      </c>
      <c r="C10" s="52">
        <v>875916</v>
      </c>
      <c r="D10" s="52"/>
      <c r="E10" s="26"/>
      <c r="F10" s="10"/>
      <c r="G10" s="10"/>
      <c r="H10" s="25">
        <f>SUM(B10:F10)</f>
        <v>6292616</v>
      </c>
      <c r="I10" s="10">
        <v>5416700</v>
      </c>
      <c r="J10" s="10"/>
      <c r="K10" s="10"/>
      <c r="L10" s="10"/>
      <c r="M10" s="10"/>
      <c r="N10" s="10"/>
      <c r="O10" s="10"/>
      <c r="P10" s="25">
        <f>H10</f>
        <v>6292616</v>
      </c>
      <c r="Q10" s="35">
        <f>P10-B10</f>
        <v>875916</v>
      </c>
      <c r="R10" s="11"/>
      <c r="S10" s="11"/>
      <c r="T10" s="26"/>
      <c r="U10" s="26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s="15" customFormat="1" ht="15" x14ac:dyDescent="0.25">
      <c r="A11" s="28" t="s">
        <v>30</v>
      </c>
      <c r="B11" s="16">
        <f>SUM(B2:B10)</f>
        <v>232033228</v>
      </c>
      <c r="C11" s="16">
        <f>SUM(C2:C10)</f>
        <v>30433148</v>
      </c>
      <c r="D11" s="16">
        <f>SUM(D2:D10)</f>
        <v>705618</v>
      </c>
      <c r="E11" s="16">
        <v>0</v>
      </c>
      <c r="F11" s="16">
        <v>0</v>
      </c>
      <c r="G11" s="16"/>
      <c r="H11" s="16">
        <f>SUM(B11:B11)</f>
        <v>232033228</v>
      </c>
      <c r="I11" s="16">
        <f t="shared" ref="I11:O11" si="6">SUM(I2:I10)</f>
        <v>135454457</v>
      </c>
      <c r="J11" s="16">
        <f t="shared" si="6"/>
        <v>19481101</v>
      </c>
      <c r="K11" s="16">
        <f t="shared" si="6"/>
        <v>21298021</v>
      </c>
      <c r="L11" s="16">
        <f t="shared" si="6"/>
        <v>17019036</v>
      </c>
      <c r="M11" s="16">
        <f t="shared" si="6"/>
        <v>9931322</v>
      </c>
      <c r="N11" s="16">
        <f t="shared" si="6"/>
        <v>5475988</v>
      </c>
      <c r="O11" s="16">
        <f t="shared" si="6"/>
        <v>25577209</v>
      </c>
      <c r="P11" s="25">
        <f>SUM(I11:O11)</f>
        <v>234237134</v>
      </c>
      <c r="Q11" s="35"/>
      <c r="R11" s="13"/>
      <c r="S11" s="13"/>
      <c r="T11" s="35"/>
      <c r="U11" s="35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spans="1:43" s="15" customFormat="1" ht="30" x14ac:dyDescent="0.25">
      <c r="A12" s="28" t="s">
        <v>29</v>
      </c>
      <c r="B12" s="16"/>
      <c r="C12" s="16">
        <f>SUM(C2:C10)</f>
        <v>30433148</v>
      </c>
      <c r="D12" s="16">
        <f>SUM(D2:D10)</f>
        <v>705618</v>
      </c>
      <c r="E12" s="16">
        <v>0</v>
      </c>
      <c r="F12" s="16">
        <v>0</v>
      </c>
      <c r="G12" s="16"/>
      <c r="H12" s="16">
        <f>SUM(B12:F12)</f>
        <v>31138766</v>
      </c>
      <c r="I12" s="16">
        <v>16858982</v>
      </c>
      <c r="J12" s="16">
        <v>2361324</v>
      </c>
      <c r="K12" s="16">
        <v>2611392</v>
      </c>
      <c r="L12" s="16">
        <v>2088310</v>
      </c>
      <c r="M12" s="16">
        <v>1191040</v>
      </c>
      <c r="N12" s="16">
        <v>666823</v>
      </c>
      <c r="O12" s="16">
        <v>3156989</v>
      </c>
      <c r="P12" s="25">
        <f>SUM(I12:O12)</f>
        <v>28934860</v>
      </c>
      <c r="Q12" s="35"/>
      <c r="R12" s="13"/>
      <c r="S12" s="13"/>
      <c r="T12" s="35"/>
      <c r="U12" s="35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spans="1:43" s="4" customFormat="1" ht="33" customHeight="1" x14ac:dyDescent="0.25">
      <c r="A13" s="51" t="s">
        <v>35</v>
      </c>
      <c r="B13" s="26"/>
      <c r="C13" s="26"/>
      <c r="D13" s="26"/>
      <c r="E13" s="26">
        <v>9000000</v>
      </c>
      <c r="F13" s="26"/>
      <c r="G13" s="26"/>
      <c r="H13" s="35">
        <f t="shared" ref="H13:H18" si="7">SUM(B13:G13)</f>
        <v>9000000</v>
      </c>
      <c r="I13" s="39">
        <v>5849476</v>
      </c>
      <c r="J13" s="39">
        <v>657832</v>
      </c>
      <c r="K13" s="39">
        <v>651291</v>
      </c>
      <c r="L13" s="39">
        <v>569997</v>
      </c>
      <c r="M13" s="39">
        <v>135000</v>
      </c>
      <c r="N13" s="39">
        <v>45000</v>
      </c>
      <c r="O13" s="39">
        <v>1091404</v>
      </c>
      <c r="P13" s="25">
        <f>SUM(I13:O13)</f>
        <v>9000000</v>
      </c>
      <c r="Q13" s="35">
        <f>P13-E13</f>
        <v>0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</row>
    <row r="14" spans="1:43" s="4" customFormat="1" ht="45" x14ac:dyDescent="0.25">
      <c r="A14" s="12" t="s">
        <v>34</v>
      </c>
      <c r="B14" s="10"/>
      <c r="C14" s="10"/>
      <c r="D14" s="10"/>
      <c r="E14" s="52">
        <v>27114234</v>
      </c>
      <c r="F14" s="52"/>
      <c r="G14" s="52"/>
      <c r="H14" s="25">
        <f t="shared" si="7"/>
        <v>27114234</v>
      </c>
      <c r="I14" s="10">
        <v>27114234</v>
      </c>
      <c r="J14" s="10"/>
      <c r="K14" s="10"/>
      <c r="L14" s="10"/>
      <c r="M14" s="5"/>
      <c r="N14" s="5"/>
      <c r="O14" s="5"/>
      <c r="P14" s="25">
        <f t="shared" si="2"/>
        <v>27114234</v>
      </c>
      <c r="Q14" s="23">
        <f>P14-I14</f>
        <v>0</v>
      </c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spans="1:43" s="4" customFormat="1" ht="15" x14ac:dyDescent="0.25">
      <c r="A15" s="12" t="s">
        <v>22</v>
      </c>
      <c r="B15" s="10"/>
      <c r="C15" s="10"/>
      <c r="D15" s="10"/>
      <c r="E15" s="52"/>
      <c r="F15" s="52">
        <v>1000000</v>
      </c>
      <c r="G15" s="52"/>
      <c r="H15" s="25">
        <f t="shared" si="7"/>
        <v>1000000</v>
      </c>
      <c r="I15" s="10">
        <v>1000000</v>
      </c>
      <c r="J15" s="10"/>
      <c r="K15" s="10"/>
      <c r="L15" s="10"/>
      <c r="M15" s="5"/>
      <c r="N15" s="5"/>
      <c r="O15" s="5"/>
      <c r="P15" s="25">
        <f t="shared" si="2"/>
        <v>1000000</v>
      </c>
      <c r="Q15" s="23">
        <f t="shared" ref="Q15:Q18" si="8">P15-I15</f>
        <v>0</v>
      </c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spans="1:43" s="4" customFormat="1" ht="15" x14ac:dyDescent="0.25">
      <c r="A16" s="12" t="s">
        <v>36</v>
      </c>
      <c r="B16" s="10"/>
      <c r="C16" s="10"/>
      <c r="D16" s="10"/>
      <c r="E16" s="52"/>
      <c r="F16" s="52"/>
      <c r="G16" s="52">
        <v>725189</v>
      </c>
      <c r="H16" s="25">
        <f t="shared" si="7"/>
        <v>725189</v>
      </c>
      <c r="I16" s="52">
        <v>725189</v>
      </c>
      <c r="J16" s="52"/>
      <c r="K16" s="52"/>
      <c r="L16" s="52"/>
      <c r="M16" s="5"/>
      <c r="N16" s="5"/>
      <c r="O16" s="5"/>
      <c r="P16" s="25">
        <f t="shared" si="2"/>
        <v>725189</v>
      </c>
      <c r="Q16" s="23">
        <f>P16-H16</f>
        <v>0</v>
      </c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</row>
    <row r="17" spans="1:43" s="4" customFormat="1" ht="15" x14ac:dyDescent="0.25">
      <c r="A17" s="29" t="s">
        <v>153</v>
      </c>
      <c r="B17" s="10"/>
      <c r="C17" s="10"/>
      <c r="D17" s="10"/>
      <c r="E17" s="52">
        <v>108633</v>
      </c>
      <c r="F17" s="52"/>
      <c r="G17" s="52"/>
      <c r="H17" s="25">
        <f t="shared" si="7"/>
        <v>108633</v>
      </c>
      <c r="I17" s="52">
        <v>108633</v>
      </c>
      <c r="J17" s="52"/>
      <c r="K17" s="52"/>
      <c r="L17" s="52"/>
      <c r="M17" s="5"/>
      <c r="N17" s="5"/>
      <c r="O17" s="5"/>
      <c r="P17" s="25">
        <f t="shared" si="2"/>
        <v>108633</v>
      </c>
      <c r="Q17" s="23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s="4" customFormat="1" ht="15" x14ac:dyDescent="0.25">
      <c r="A18" s="18" t="s">
        <v>139</v>
      </c>
      <c r="B18" s="10"/>
      <c r="C18" s="10"/>
      <c r="D18" s="10"/>
      <c r="E18" s="52">
        <v>16100000</v>
      </c>
      <c r="F18" s="52"/>
      <c r="G18" s="52"/>
      <c r="H18" s="25">
        <f t="shared" si="7"/>
        <v>16100000</v>
      </c>
      <c r="I18" s="10">
        <v>16100000</v>
      </c>
      <c r="J18" s="10"/>
      <c r="K18" s="10"/>
      <c r="L18" s="10"/>
      <c r="M18" s="10"/>
      <c r="N18" s="5"/>
      <c r="O18" s="5"/>
      <c r="P18" s="25">
        <f t="shared" si="2"/>
        <v>16100000</v>
      </c>
      <c r="Q18" s="23">
        <f t="shared" si="8"/>
        <v>0</v>
      </c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</row>
    <row r="19" spans="1:43" s="14" customFormat="1" ht="24.95" customHeight="1" x14ac:dyDescent="0.25">
      <c r="A19" s="30" t="s">
        <v>8</v>
      </c>
      <c r="B19" s="27">
        <f>SUM(B11:B18)</f>
        <v>232033228</v>
      </c>
      <c r="C19" s="27">
        <f>SUM(C12:C18)</f>
        <v>30433148</v>
      </c>
      <c r="D19" s="27">
        <f>SUM(D12:D18)</f>
        <v>705618</v>
      </c>
      <c r="E19" s="27">
        <f>SUM(E13:E18)</f>
        <v>52322867</v>
      </c>
      <c r="F19" s="27">
        <f>SUM(F13:F18)</f>
        <v>1000000</v>
      </c>
      <c r="G19" s="27">
        <f>SUM(G2:G18)</f>
        <v>725189</v>
      </c>
      <c r="H19" s="27">
        <f>SUM(B19:G19)</f>
        <v>317220050</v>
      </c>
      <c r="I19" s="27">
        <f t="shared" ref="I19:O19" si="9">SUM(I11:I18)</f>
        <v>203210971</v>
      </c>
      <c r="J19" s="27">
        <f t="shared" si="9"/>
        <v>22500257</v>
      </c>
      <c r="K19" s="46">
        <f t="shared" si="9"/>
        <v>24560704</v>
      </c>
      <c r="L19" s="46">
        <f t="shared" si="9"/>
        <v>19677343</v>
      </c>
      <c r="M19" s="27">
        <f t="shared" si="9"/>
        <v>11257362</v>
      </c>
      <c r="N19" s="27">
        <f t="shared" si="9"/>
        <v>6187811</v>
      </c>
      <c r="O19" s="27">
        <f t="shared" si="9"/>
        <v>29825602</v>
      </c>
      <c r="P19" s="25">
        <f t="shared" si="2"/>
        <v>317220050</v>
      </c>
      <c r="Q19" s="23">
        <f>P19-H19</f>
        <v>0</v>
      </c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  <row r="20" spans="1:43" s="4" customFormat="1" ht="24.95" customHeight="1" x14ac:dyDescent="0.25">
      <c r="A20" s="12"/>
      <c r="B20" s="9"/>
      <c r="C20" s="5"/>
      <c r="D20" s="133"/>
      <c r="E20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/>
      <c r="R20" s="6"/>
      <c r="S20" s="6"/>
      <c r="T20" s="23">
        <f>H19-P19</f>
        <v>0</v>
      </c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spans="1:43" ht="24.95" customHeight="1" x14ac:dyDescent="0.25">
      <c r="H21" s="5"/>
      <c r="I21" s="50"/>
      <c r="J21" s="50"/>
      <c r="K21" s="50"/>
      <c r="L21" s="50"/>
      <c r="M21" s="50"/>
      <c r="N21" s="50"/>
      <c r="O21" s="50"/>
      <c r="P21" s="50"/>
    </row>
    <row r="22" spans="1:43" ht="24.95" customHeight="1" x14ac:dyDescent="0.25">
      <c r="H22" s="5"/>
    </row>
    <row r="24" spans="1:43" ht="24.95" customHeight="1" x14ac:dyDescent="0.25">
      <c r="I24" s="5"/>
    </row>
  </sheetData>
  <sortState xmlns:xlrd2="http://schemas.microsoft.com/office/spreadsheetml/2017/richdata2" ref="A7:AQ7">
    <sortCondition ref="A7"/>
  </sortState>
  <printOptions horizontalCentered="1"/>
  <pageMargins left="0.31496062992125984" right="0.31496062992125984" top="0.74803149606299213" bottom="0.74803149606299213" header="0.31496062992125984" footer="0.31496062992125984"/>
  <pageSetup paperSize="8" scale="93" orientation="landscape" r:id="rId1"/>
  <headerFooter>
    <oddHeader>&amp;LBátaszéki Közös Önkormányzati Hivatal&amp;C2025. évi költségvetési terv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42"/>
  <sheetViews>
    <sheetView zoomScaleNormal="100" workbookViewId="0">
      <selection activeCell="O15" sqref="O15"/>
    </sheetView>
  </sheetViews>
  <sheetFormatPr defaultColWidth="8.85546875" defaultRowHeight="15" x14ac:dyDescent="0.25"/>
  <cols>
    <col min="1" max="1" width="28.5703125" style="1" bestFit="1" customWidth="1"/>
    <col min="2" max="2" width="11.140625" style="1" bestFit="1" customWidth="1"/>
    <col min="3" max="3" width="13.7109375" style="4" customWidth="1"/>
    <col min="4" max="4" width="11" style="4" customWidth="1"/>
    <col min="5" max="5" width="12.28515625" style="4" customWidth="1"/>
    <col min="6" max="8" width="12.5703125" style="4" customWidth="1"/>
    <col min="9" max="9" width="15.85546875" style="4" bestFit="1" customWidth="1"/>
    <col min="10" max="10" width="15.28515625" style="4" customWidth="1"/>
    <col min="11" max="11" width="12" style="4" bestFit="1" customWidth="1"/>
    <col min="12" max="12" width="12" style="4" customWidth="1"/>
    <col min="13" max="13" width="13.28515625" style="4" customWidth="1"/>
    <col min="14" max="15" width="10" style="4" customWidth="1"/>
    <col min="16" max="16" width="15.140625" style="4" bestFit="1" customWidth="1"/>
    <col min="17" max="17" width="13" style="2" customWidth="1"/>
    <col min="18" max="18" width="20.140625" style="2" customWidth="1"/>
    <col min="19" max="19" width="19.85546875" style="2" customWidth="1"/>
    <col min="20" max="20" width="10.140625" style="2" bestFit="1" customWidth="1"/>
    <col min="21" max="21" width="8.85546875" style="2"/>
    <col min="22" max="22" width="12.140625" style="2" bestFit="1" customWidth="1"/>
    <col min="23" max="45" width="8.85546875" style="2"/>
    <col min="46" max="16384" width="8.85546875" style="1"/>
  </cols>
  <sheetData>
    <row r="1" spans="1:45" ht="47.25" customHeight="1" x14ac:dyDescent="0.25">
      <c r="A1" s="126" t="s">
        <v>9</v>
      </c>
      <c r="B1" s="126" t="s">
        <v>7</v>
      </c>
      <c r="C1" s="125" t="s">
        <v>0</v>
      </c>
      <c r="D1" s="127" t="s">
        <v>4</v>
      </c>
      <c r="E1" s="127" t="s">
        <v>6</v>
      </c>
      <c r="F1" s="127" t="s">
        <v>5</v>
      </c>
      <c r="G1" s="127" t="s">
        <v>39</v>
      </c>
      <c r="H1" s="127" t="s">
        <v>144</v>
      </c>
      <c r="I1" s="125" t="s">
        <v>1</v>
      </c>
      <c r="J1" s="125" t="s">
        <v>3</v>
      </c>
      <c r="K1" s="125" t="s">
        <v>2</v>
      </c>
      <c r="L1" s="125" t="s">
        <v>38</v>
      </c>
      <c r="M1" s="127" t="s">
        <v>40</v>
      </c>
      <c r="N1" s="127" t="s">
        <v>41</v>
      </c>
      <c r="O1" s="127" t="s">
        <v>141</v>
      </c>
      <c r="P1" s="125" t="s">
        <v>8</v>
      </c>
      <c r="R1" s="29"/>
      <c r="S1" s="29"/>
      <c r="T1" s="29"/>
    </row>
    <row r="2" spans="1:45" s="36" customFormat="1" ht="28.5" customHeight="1" x14ac:dyDescent="0.25">
      <c r="A2" s="3" t="s">
        <v>146</v>
      </c>
      <c r="B2" s="135">
        <v>26</v>
      </c>
      <c r="C2" s="27">
        <v>179172578</v>
      </c>
      <c r="D2" s="138">
        <f>Arányszámok!N10</f>
        <v>0.66320584807712679</v>
      </c>
      <c r="E2" s="138">
        <f>Arányszámok!N12</f>
        <v>7.458417205212417E-2</v>
      </c>
      <c r="F2" s="138">
        <f>Arányszámok!N11</f>
        <v>7.3842568068651346E-2</v>
      </c>
      <c r="G2" s="138">
        <f>Arányszámok!N13</f>
        <v>6.4625489988346219E-2</v>
      </c>
      <c r="H2" s="138">
        <f>Arányszámok!N14</f>
        <v>0.12374192181375146</v>
      </c>
      <c r="I2" s="27">
        <v>118828302</v>
      </c>
      <c r="J2" s="27">
        <v>13363438</v>
      </c>
      <c r="K2" s="27">
        <v>13230563</v>
      </c>
      <c r="L2" s="27">
        <v>11579116</v>
      </c>
      <c r="M2" s="27"/>
      <c r="N2" s="25"/>
      <c r="O2" s="27">
        <v>22171159</v>
      </c>
      <c r="P2" s="25">
        <f>SUM(I2:O2)</f>
        <v>179172578</v>
      </c>
      <c r="Q2" s="131">
        <f>P2+I13+I14</f>
        <v>238257288</v>
      </c>
      <c r="R2" s="131"/>
      <c r="S2" s="47"/>
      <c r="T2" s="47"/>
      <c r="U2" s="53"/>
      <c r="V2" s="47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</row>
    <row r="3" spans="1:45" s="36" customFormat="1" ht="28.5" customHeight="1" x14ac:dyDescent="0.25">
      <c r="A3" s="3"/>
      <c r="C3" s="25"/>
      <c r="D3" s="37"/>
      <c r="E3" s="37"/>
      <c r="F3" s="37"/>
      <c r="G3" s="37"/>
      <c r="H3" s="37"/>
      <c r="I3" s="25"/>
      <c r="J3" s="25"/>
      <c r="K3" s="25"/>
      <c r="L3" s="25"/>
      <c r="M3" s="10"/>
      <c r="N3" s="25"/>
      <c r="O3" s="25"/>
      <c r="P3" s="25"/>
      <c r="Q3" s="131"/>
      <c r="R3" s="131"/>
      <c r="S3" s="47"/>
      <c r="T3" s="47"/>
      <c r="U3" s="53"/>
      <c r="V3" s="47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</row>
    <row r="4" spans="1:45" s="36" customFormat="1" ht="28.5" customHeight="1" x14ac:dyDescent="0.25">
      <c r="A4" s="3"/>
      <c r="B4" s="54">
        <v>1</v>
      </c>
      <c r="C4" s="54"/>
      <c r="D4" s="48"/>
      <c r="E4" s="48"/>
      <c r="F4" s="48"/>
      <c r="G4" s="48"/>
      <c r="H4" s="48"/>
      <c r="I4" s="25"/>
      <c r="J4" s="25"/>
      <c r="K4" s="25"/>
      <c r="L4" s="25"/>
      <c r="M4" s="25"/>
      <c r="N4" s="25"/>
      <c r="O4" s="25"/>
      <c r="P4" s="25"/>
      <c r="Q4" s="8"/>
      <c r="R4" s="47"/>
      <c r="S4" s="47"/>
      <c r="T4" s="47"/>
      <c r="U4" s="53"/>
      <c r="V4" s="47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</row>
    <row r="5" spans="1:45" s="32" customFormat="1" x14ac:dyDescent="0.25">
      <c r="A5" s="38" t="s">
        <v>21</v>
      </c>
      <c r="C5" s="25">
        <v>725189</v>
      </c>
      <c r="D5" s="48">
        <f>Arányszámok!E3</f>
        <v>0.75686132269374928</v>
      </c>
      <c r="E5" s="48">
        <f>Arányszámok!E5</f>
        <v>8.5116672711884903E-2</v>
      </c>
      <c r="F5" s="48">
        <f>Arányszámok!E4</f>
        <v>8.4270342159351946E-2</v>
      </c>
      <c r="G5" s="48">
        <f>Arányszámok!E6</f>
        <v>7.3751662435013909E-2</v>
      </c>
      <c r="H5" s="48">
        <v>0</v>
      </c>
      <c r="I5" s="25">
        <v>548867</v>
      </c>
      <c r="J5" s="25">
        <v>61726</v>
      </c>
      <c r="K5" s="25">
        <v>61112</v>
      </c>
      <c r="L5" s="25">
        <v>53484</v>
      </c>
      <c r="M5" s="25"/>
      <c r="N5" s="25"/>
      <c r="O5" s="25"/>
      <c r="P5" s="25">
        <f>SUM(I5:O5)</f>
        <v>725189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</row>
    <row r="6" spans="1:45" s="4" customFormat="1" x14ac:dyDescent="0.25">
      <c r="A6" s="18" t="s">
        <v>138</v>
      </c>
      <c r="B6" s="10"/>
      <c r="C6" s="52">
        <v>20665527</v>
      </c>
      <c r="D6" s="10"/>
      <c r="E6" s="5"/>
      <c r="F6" s="5"/>
      <c r="G6" s="5"/>
      <c r="H6" s="5"/>
      <c r="I6" s="10">
        <v>20665527</v>
      </c>
      <c r="J6" s="10"/>
      <c r="K6" s="10"/>
      <c r="L6" s="10"/>
      <c r="M6" s="10"/>
      <c r="N6" s="5"/>
      <c r="O6" s="5"/>
      <c r="P6" s="25">
        <f t="shared" ref="P6:P16" si="0">SUM(I6:O6)</f>
        <v>20665527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</row>
    <row r="7" spans="1:45" s="4" customFormat="1" x14ac:dyDescent="0.25">
      <c r="A7" s="18" t="s">
        <v>137</v>
      </c>
      <c r="B7" s="10"/>
      <c r="C7" s="52">
        <v>250209</v>
      </c>
      <c r="D7" s="10"/>
      <c r="E7" s="5"/>
      <c r="F7" s="5"/>
      <c r="G7" s="5"/>
      <c r="H7" s="5"/>
      <c r="I7" s="10">
        <v>250209</v>
      </c>
      <c r="J7" s="10"/>
      <c r="K7" s="10"/>
      <c r="L7" s="10"/>
      <c r="M7" s="10"/>
      <c r="N7" s="5"/>
      <c r="O7" s="5"/>
      <c r="P7" s="25">
        <f t="shared" si="0"/>
        <v>250209</v>
      </c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</row>
    <row r="8" spans="1:45" s="4" customFormat="1" x14ac:dyDescent="0.25">
      <c r="A8" s="18" t="s">
        <v>153</v>
      </c>
      <c r="B8" s="10"/>
      <c r="C8" s="52">
        <v>1433249</v>
      </c>
      <c r="D8" s="10"/>
      <c r="E8" s="5"/>
      <c r="F8" s="5"/>
      <c r="G8" s="5"/>
      <c r="H8" s="5"/>
      <c r="I8" s="10">
        <v>1433249</v>
      </c>
      <c r="J8" s="10"/>
      <c r="K8" s="10"/>
      <c r="L8" s="10"/>
      <c r="M8" s="10"/>
      <c r="N8" s="5"/>
      <c r="O8" s="5"/>
      <c r="P8" s="25">
        <f t="shared" si="0"/>
        <v>1433249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</row>
    <row r="9" spans="1:45" s="4" customFormat="1" x14ac:dyDescent="0.25">
      <c r="A9" s="18" t="s">
        <v>10</v>
      </c>
      <c r="B9" s="10"/>
      <c r="C9" s="52">
        <v>180000</v>
      </c>
      <c r="D9" s="10"/>
      <c r="E9" s="5"/>
      <c r="F9" s="5"/>
      <c r="G9" s="5"/>
      <c r="H9" s="5"/>
      <c r="I9" s="10">
        <v>180000</v>
      </c>
      <c r="J9" s="10"/>
      <c r="K9" s="10"/>
      <c r="L9" s="10"/>
      <c r="M9" s="10"/>
      <c r="N9" s="5"/>
      <c r="O9" s="5"/>
      <c r="P9" s="25">
        <f t="shared" si="0"/>
        <v>180000</v>
      </c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5" s="4" customFormat="1" x14ac:dyDescent="0.25">
      <c r="A10" s="18" t="s">
        <v>11</v>
      </c>
      <c r="B10" s="10"/>
      <c r="C10" s="52">
        <v>1410000</v>
      </c>
      <c r="D10" s="10"/>
      <c r="E10" s="5"/>
      <c r="F10" s="5"/>
      <c r="G10" s="5"/>
      <c r="H10" s="5"/>
      <c r="I10" s="10">
        <v>1410000</v>
      </c>
      <c r="J10" s="5"/>
      <c r="K10" s="5"/>
      <c r="L10" s="5"/>
      <c r="M10" s="5"/>
      <c r="N10" s="5"/>
      <c r="O10" s="5"/>
      <c r="P10" s="25">
        <f t="shared" si="0"/>
        <v>1410000</v>
      </c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</row>
    <row r="11" spans="1:45" s="4" customFormat="1" x14ac:dyDescent="0.25">
      <c r="A11" s="18" t="s">
        <v>12</v>
      </c>
      <c r="B11" s="10"/>
      <c r="C11" s="52">
        <v>429300</v>
      </c>
      <c r="D11" s="10"/>
      <c r="E11" s="5"/>
      <c r="F11" s="5"/>
      <c r="G11" s="5"/>
      <c r="H11" s="5"/>
      <c r="I11" s="10">
        <v>429300</v>
      </c>
      <c r="J11" s="5"/>
      <c r="K11" s="5"/>
      <c r="L11" s="5"/>
      <c r="M11" s="5"/>
      <c r="N11" s="5"/>
      <c r="O11" s="5"/>
      <c r="P11" s="25">
        <f t="shared" si="0"/>
        <v>429300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</row>
    <row r="12" spans="1:45" s="4" customFormat="1" x14ac:dyDescent="0.25">
      <c r="A12" s="18" t="s">
        <v>23</v>
      </c>
      <c r="B12" s="10"/>
      <c r="C12" s="52">
        <v>380807</v>
      </c>
      <c r="D12" s="10"/>
      <c r="E12" s="5"/>
      <c r="F12" s="5"/>
      <c r="G12" s="5"/>
      <c r="H12" s="5"/>
      <c r="I12" s="10">
        <v>380807</v>
      </c>
      <c r="J12" s="5"/>
      <c r="K12" s="5"/>
      <c r="L12" s="5"/>
      <c r="M12" s="5"/>
      <c r="N12" s="5"/>
      <c r="O12" s="5"/>
      <c r="P12" s="25">
        <f t="shared" si="0"/>
        <v>380807</v>
      </c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</row>
    <row r="13" spans="1:45" s="4" customFormat="1" ht="26.25" x14ac:dyDescent="0.25">
      <c r="A13" s="19" t="s">
        <v>24</v>
      </c>
      <c r="B13" s="10"/>
      <c r="C13" s="10"/>
      <c r="D13" s="5"/>
      <c r="E13" s="5"/>
      <c r="F13" s="5"/>
      <c r="G13" s="5"/>
      <c r="H13" s="5"/>
      <c r="I13" s="52">
        <v>53084710</v>
      </c>
      <c r="J13" s="52">
        <v>10575093</v>
      </c>
      <c r="K13" s="52">
        <v>12769029</v>
      </c>
      <c r="L13" s="52">
        <v>9544743</v>
      </c>
      <c r="M13" s="10"/>
      <c r="N13" s="10"/>
      <c r="O13" s="139">
        <v>9154443</v>
      </c>
      <c r="P13" s="25">
        <f t="shared" si="0"/>
        <v>95128018</v>
      </c>
      <c r="Q13" s="6"/>
      <c r="R13" s="130">
        <f>SUM(J13:L13)</f>
        <v>32888865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</row>
    <row r="14" spans="1:45" s="4" customFormat="1" x14ac:dyDescent="0.25">
      <c r="A14" s="19" t="s">
        <v>145</v>
      </c>
      <c r="B14" s="10"/>
      <c r="C14" s="10"/>
      <c r="D14" s="5"/>
      <c r="E14" s="5"/>
      <c r="F14" s="5"/>
      <c r="G14" s="5"/>
      <c r="H14" s="5"/>
      <c r="I14" s="52">
        <v>6000000</v>
      </c>
      <c r="J14" s="52">
        <v>-1500000</v>
      </c>
      <c r="K14" s="52">
        <v>-1500000</v>
      </c>
      <c r="L14" s="52">
        <v>-1500000</v>
      </c>
      <c r="M14" s="5"/>
      <c r="N14" s="5"/>
      <c r="O14" s="139">
        <v>-1500000</v>
      </c>
      <c r="P14" s="25">
        <f>SUM(I14:O14)</f>
        <v>0</v>
      </c>
      <c r="Q14" s="6"/>
      <c r="R14" s="130">
        <f>SUM(J14:L14)</f>
        <v>-4500000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</row>
    <row r="15" spans="1:45" s="4" customFormat="1" ht="26.25" x14ac:dyDescent="0.25">
      <c r="A15" s="143" t="s">
        <v>156</v>
      </c>
      <c r="B15" s="144"/>
      <c r="C15" s="144"/>
      <c r="D15" s="145"/>
      <c r="E15" s="145"/>
      <c r="F15" s="145"/>
      <c r="G15" s="145"/>
      <c r="H15" s="145"/>
      <c r="I15" s="144">
        <v>59084710</v>
      </c>
      <c r="J15" s="144">
        <f>J13+J14</f>
        <v>9075093</v>
      </c>
      <c r="K15" s="144">
        <f t="shared" ref="K15:O15" si="1">K13+K14</f>
        <v>11269029</v>
      </c>
      <c r="L15" s="144">
        <f t="shared" si="1"/>
        <v>8044743</v>
      </c>
      <c r="M15" s="144"/>
      <c r="N15" s="144"/>
      <c r="O15" s="144">
        <f t="shared" si="1"/>
        <v>7654443</v>
      </c>
      <c r="P15" s="146"/>
      <c r="Q15" s="6"/>
      <c r="R15" s="130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</row>
    <row r="16" spans="1:45" s="4" customFormat="1" ht="26.25" x14ac:dyDescent="0.25">
      <c r="A16" s="19" t="s">
        <v>25</v>
      </c>
      <c r="B16" s="10"/>
      <c r="C16" s="10"/>
      <c r="D16" s="5"/>
      <c r="E16" s="5"/>
      <c r="F16" s="5"/>
      <c r="G16" s="5"/>
      <c r="H16" s="5"/>
      <c r="I16" s="5"/>
      <c r="J16" s="5"/>
      <c r="K16" s="5"/>
      <c r="L16" s="5"/>
      <c r="M16" s="10">
        <v>11257362</v>
      </c>
      <c r="N16" s="10">
        <v>6187811</v>
      </c>
      <c r="O16" s="10"/>
      <c r="P16" s="25">
        <f t="shared" si="0"/>
        <v>17445173</v>
      </c>
      <c r="Q16" s="6"/>
      <c r="R16" s="23">
        <f>P16</f>
        <v>17445173</v>
      </c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</row>
    <row r="17" spans="1:45" s="9" customFormat="1" ht="26.25" x14ac:dyDescent="0.25">
      <c r="A17" s="38" t="s">
        <v>26</v>
      </c>
      <c r="C17" s="5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25">
        <f>SUM(I17:L17)</f>
        <v>0</v>
      </c>
      <c r="Q17" s="11"/>
      <c r="R17" s="26">
        <f>SUM(R13:R16)</f>
        <v>45834038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</row>
    <row r="18" spans="1:45" s="40" customFormat="1" x14ac:dyDescent="0.25">
      <c r="A18" s="21" t="s">
        <v>13</v>
      </c>
      <c r="B18" s="20"/>
      <c r="C18" s="39"/>
      <c r="D18" s="39"/>
      <c r="E18" s="39"/>
      <c r="F18" s="39"/>
      <c r="G18" s="39"/>
      <c r="H18" s="39"/>
      <c r="I18" s="39">
        <f>I2+I5+I6+I7+I8+I9+I10+I11+I12+I13+I14+I16+I17</f>
        <v>203210971</v>
      </c>
      <c r="J18" s="39">
        <f t="shared" ref="J18:N18" si="2">J2+J5+J6+J7+J8+J9+J10+J11+J12+J13+J14+J16+J17</f>
        <v>22500257</v>
      </c>
      <c r="K18" s="39">
        <f t="shared" si="2"/>
        <v>24560704</v>
      </c>
      <c r="L18" s="39">
        <f t="shared" si="2"/>
        <v>19677343</v>
      </c>
      <c r="M18" s="39">
        <f t="shared" si="2"/>
        <v>11257362</v>
      </c>
      <c r="N18" s="39">
        <f t="shared" si="2"/>
        <v>6187811</v>
      </c>
      <c r="O18" s="39">
        <f>O2+O5+O6+O7+O8+O9+O10+O11+O12+O13+O14+O16+O17</f>
        <v>29825602</v>
      </c>
      <c r="P18" s="39">
        <f>SUM(P2:P12)+P13+P16+P14</f>
        <v>317220050</v>
      </c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</row>
    <row r="19" spans="1:45" s="13" customFormat="1" x14ac:dyDescent="0.25">
      <c r="A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41"/>
      <c r="N19" s="41"/>
      <c r="O19" s="41"/>
      <c r="P19" s="35">
        <f>SUM(I19:L19)</f>
        <v>0</v>
      </c>
    </row>
    <row r="20" spans="1:45" s="9" customFormat="1" ht="28.5" customHeight="1" x14ac:dyDescent="0.25">
      <c r="A20" s="42" t="s">
        <v>27</v>
      </c>
      <c r="B20" s="33"/>
      <c r="C20" s="43"/>
      <c r="D20" s="44"/>
      <c r="E20" s="44"/>
      <c r="F20" s="44"/>
      <c r="G20" s="44"/>
      <c r="H20" s="44"/>
      <c r="I20" s="16">
        <f>'1.mell.Kiadások'!I19</f>
        <v>203210971</v>
      </c>
      <c r="J20" s="16">
        <f>'1.mell.Kiadások'!J19</f>
        <v>22500257</v>
      </c>
      <c r="K20" s="16">
        <f>'1.mell.Kiadások'!K19</f>
        <v>24560704</v>
      </c>
      <c r="L20" s="16">
        <f>'1.mell.Kiadások'!L19</f>
        <v>19677343</v>
      </c>
      <c r="M20" s="16">
        <f>'1.mell.Kiadások'!M19</f>
        <v>11257362</v>
      </c>
      <c r="N20" s="16">
        <f>'1.mell.Kiadások'!N19</f>
        <v>6187811</v>
      </c>
      <c r="O20" s="16">
        <f>'1.mell.Kiadások'!O19</f>
        <v>29825602</v>
      </c>
      <c r="P20" s="16">
        <f>SUM(I20:O20)</f>
        <v>317220050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</row>
    <row r="21" spans="1:45" s="11" customFormat="1" x14ac:dyDescent="0.25">
      <c r="C21" s="26"/>
      <c r="D21" s="26"/>
      <c r="E21" s="26"/>
      <c r="F21" s="26"/>
      <c r="G21" s="26"/>
      <c r="H21" s="26"/>
      <c r="I21" s="26"/>
      <c r="J21" s="26"/>
      <c r="K21" s="26"/>
      <c r="L21" s="26"/>
    </row>
    <row r="22" spans="1:45" s="2" customFormat="1" x14ac:dyDescent="0.25">
      <c r="C22" s="23"/>
      <c r="D22" s="23"/>
      <c r="E22" s="23"/>
      <c r="F22" s="23"/>
      <c r="G22" s="23"/>
      <c r="H22" s="23"/>
      <c r="I22" s="23">
        <f>I18-I20</f>
        <v>0</v>
      </c>
      <c r="J22" s="23">
        <f>J18-J20</f>
        <v>0</v>
      </c>
      <c r="K22" s="23">
        <f>K18-K20</f>
        <v>0</v>
      </c>
      <c r="L22" s="23">
        <f>L18-L20</f>
        <v>0</v>
      </c>
      <c r="M22" s="23">
        <f t="shared" ref="M22:N22" si="3">M18-M20</f>
        <v>0</v>
      </c>
      <c r="N22" s="23">
        <f t="shared" si="3"/>
        <v>0</v>
      </c>
      <c r="O22" s="23">
        <f>O18-O20</f>
        <v>0</v>
      </c>
      <c r="P22" s="23">
        <f>P18-P20</f>
        <v>0</v>
      </c>
    </row>
    <row r="23" spans="1:45" s="8" customFormat="1" x14ac:dyDescent="0.25">
      <c r="C23" s="24"/>
      <c r="D23" s="24"/>
      <c r="E23" s="24"/>
      <c r="F23" s="24"/>
      <c r="G23" s="24"/>
      <c r="H23" s="24"/>
      <c r="I23" s="24">
        <f>SUM(I20:I22)</f>
        <v>203210971</v>
      </c>
      <c r="J23" s="24"/>
      <c r="K23" s="24"/>
      <c r="L23" s="24"/>
      <c r="M23" s="24"/>
      <c r="N23" s="24"/>
      <c r="O23" s="24"/>
      <c r="P23" s="24"/>
    </row>
    <row r="24" spans="1:45" s="2" customFormat="1" x14ac:dyDescent="0.25"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6"/>
      <c r="N24" s="6"/>
      <c r="O24" s="6"/>
      <c r="P24" s="6"/>
    </row>
    <row r="25" spans="1:45" s="2" customFormat="1" x14ac:dyDescent="0.25">
      <c r="C25" s="23"/>
      <c r="D25" s="23"/>
      <c r="E25" s="23"/>
      <c r="F25" s="23"/>
      <c r="G25" s="23"/>
      <c r="H25" s="23"/>
      <c r="I25" s="49">
        <f>I18/P18</f>
        <v>0.64059939149495748</v>
      </c>
      <c r="J25" s="49">
        <f>J18/P18</f>
        <v>7.0929492004052075E-2</v>
      </c>
      <c r="K25" s="49">
        <f>K18/P18</f>
        <v>7.74248159912969E-2</v>
      </c>
      <c r="L25" s="49">
        <f>L18/P18</f>
        <v>6.2030577827599485E-2</v>
      </c>
      <c r="M25" s="49">
        <f>M18/P18</f>
        <v>3.5487548785141418E-2</v>
      </c>
      <c r="N25" s="49">
        <f>N18/P18</f>
        <v>1.950636789824603E-2</v>
      </c>
      <c r="O25" s="49">
        <f>O18/P18</f>
        <v>9.4021805998706576E-2</v>
      </c>
      <c r="P25" s="49">
        <f>SUM(I25:O25)</f>
        <v>0.99999999999999989</v>
      </c>
    </row>
    <row r="26" spans="1:45" s="2" customFormat="1" x14ac:dyDescent="0.25"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6"/>
      <c r="N26" s="6"/>
      <c r="O26" s="6"/>
      <c r="P26" s="6"/>
    </row>
    <row r="27" spans="1:45" s="2" customFormat="1" x14ac:dyDescent="0.25"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6"/>
      <c r="N27" s="6"/>
      <c r="O27" s="6"/>
      <c r="P27" s="6"/>
    </row>
    <row r="28" spans="1:45" s="2" customFormat="1" x14ac:dyDescent="0.25"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6"/>
      <c r="N28" s="6"/>
      <c r="O28" s="6"/>
      <c r="P28" s="6"/>
    </row>
    <row r="29" spans="1:45" x14ac:dyDescent="0.25"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45" x14ac:dyDescent="0.25"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45" x14ac:dyDescent="0.25"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45" x14ac:dyDescent="0.25"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3:12" x14ac:dyDescent="0.25"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3:12" x14ac:dyDescent="0.25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3:12" x14ac:dyDescent="0.25"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3:12" x14ac:dyDescent="0.25"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3:12" x14ac:dyDescent="0.25"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3:12" x14ac:dyDescent="0.25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 x14ac:dyDescent="0.25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 x14ac:dyDescent="0.25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 x14ac:dyDescent="0.25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 x14ac:dyDescent="0.25">
      <c r="C42" s="5"/>
      <c r="D42" s="5"/>
      <c r="E42" s="5"/>
      <c r="F42" s="5"/>
      <c r="G42" s="5"/>
      <c r="H42" s="5"/>
      <c r="I42" s="5"/>
      <c r="J42" s="5"/>
      <c r="K42" s="5"/>
      <c r="L42" s="5"/>
    </row>
  </sheetData>
  <phoneticPr fontId="28" type="noConversion"/>
  <pageMargins left="0.70866141732283472" right="0.70866141732283472" top="0.74803149606299213" bottom="0.74803149606299213" header="0.31496062992125984" footer="0.31496062992125984"/>
  <pageSetup paperSize="8" scale="76" orientation="landscape" r:id="rId1"/>
  <headerFooter>
    <oddHeader>&amp;LBátaszéki Közös Önkormányzati Hivatal&amp;C2025. évi költségvetési terv</oddHeader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T28"/>
  <sheetViews>
    <sheetView zoomScaleNormal="100" workbookViewId="0">
      <selection activeCell="N33" sqref="N33"/>
    </sheetView>
  </sheetViews>
  <sheetFormatPr defaultColWidth="9.140625" defaultRowHeight="12.75" x14ac:dyDescent="0.2"/>
  <cols>
    <col min="1" max="4" width="9.140625" style="128"/>
    <col min="5" max="5" width="19.7109375" style="128" bestFit="1" customWidth="1"/>
    <col min="6" max="10" width="9.140625" style="128"/>
    <col min="11" max="11" width="14.28515625" style="128" customWidth="1"/>
    <col min="12" max="12" width="10" style="128" bestFit="1" customWidth="1"/>
    <col min="13" max="13" width="9.140625" style="128"/>
    <col min="14" max="14" width="13.28515625" style="128" bestFit="1" customWidth="1"/>
    <col min="15" max="18" width="9.140625" style="128"/>
    <col min="19" max="19" width="9.5703125" style="128" bestFit="1" customWidth="1"/>
    <col min="20" max="16384" width="9.140625" style="128"/>
  </cols>
  <sheetData>
    <row r="2" spans="2:20" ht="38.25" x14ac:dyDescent="0.2">
      <c r="B2" s="128" t="s">
        <v>140</v>
      </c>
      <c r="E2" s="128" t="s">
        <v>143</v>
      </c>
      <c r="G2" s="134" t="s">
        <v>157</v>
      </c>
      <c r="K2" s="128">
        <v>179172578</v>
      </c>
    </row>
    <row r="3" spans="2:20" x14ac:dyDescent="0.2">
      <c r="B3" s="128" t="s">
        <v>1</v>
      </c>
      <c r="D3" s="128">
        <v>6260</v>
      </c>
      <c r="E3" s="137">
        <f>D3/D7</f>
        <v>0.75686132269374928</v>
      </c>
      <c r="F3" s="128">
        <v>26</v>
      </c>
      <c r="G3" s="129">
        <f>E3*F3/100</f>
        <v>0.19678394390037482</v>
      </c>
      <c r="H3" s="128">
        <v>75.585004775549194</v>
      </c>
      <c r="K3" s="128">
        <f>+ROUND($K$2*E3/100,0)+1</f>
        <v>1356089</v>
      </c>
      <c r="Q3" s="128" t="s">
        <v>155</v>
      </c>
      <c r="S3" s="128">
        <v>725189</v>
      </c>
    </row>
    <row r="4" spans="2:20" x14ac:dyDescent="0.2">
      <c r="B4" s="128" t="s">
        <v>2</v>
      </c>
      <c r="D4" s="128">
        <v>697</v>
      </c>
      <c r="E4" s="136">
        <f>D4/D7</f>
        <v>8.4270342159351946E-2</v>
      </c>
      <c r="F4" s="128">
        <v>26</v>
      </c>
      <c r="G4" s="129">
        <f t="shared" ref="G4:G6" si="0">E4*F4/100</f>
        <v>2.1910288961431504E-2</v>
      </c>
      <c r="H4" s="128">
        <v>8.6437440305635143</v>
      </c>
      <c r="K4" s="128">
        <f t="shared" ref="K4:K6" si="1">+ROUND($K$2*E4/100,0)</f>
        <v>150989</v>
      </c>
      <c r="Q4" s="128" t="s">
        <v>1</v>
      </c>
      <c r="S4" s="140">
        <f>S3*E3</f>
        <v>548867.50574295735</v>
      </c>
      <c r="T4" s="128">
        <f>S3*E3</f>
        <v>548867.50574295735</v>
      </c>
    </row>
    <row r="5" spans="2:20" x14ac:dyDescent="0.2">
      <c r="B5" s="128" t="s">
        <v>3</v>
      </c>
      <c r="D5" s="128">
        <v>704</v>
      </c>
      <c r="E5" s="136">
        <f>D5/D7</f>
        <v>8.5116672711884903E-2</v>
      </c>
      <c r="F5" s="128">
        <v>26</v>
      </c>
      <c r="G5" s="129">
        <f t="shared" si="0"/>
        <v>2.2130334905090074E-2</v>
      </c>
      <c r="H5" s="128">
        <v>8.4765998089780332</v>
      </c>
      <c r="K5" s="128">
        <f t="shared" si="1"/>
        <v>152506</v>
      </c>
      <c r="Q5" s="128" t="s">
        <v>2</v>
      </c>
      <c r="S5" s="140">
        <f>S3*E4</f>
        <v>61111.925160198276</v>
      </c>
      <c r="T5" s="128">
        <f>S3*E4</f>
        <v>61111.925160198276</v>
      </c>
    </row>
    <row r="6" spans="2:20" x14ac:dyDescent="0.2">
      <c r="B6" s="128" t="s">
        <v>38</v>
      </c>
      <c r="D6" s="128">
        <v>610</v>
      </c>
      <c r="E6" s="136">
        <f>D6/D7</f>
        <v>7.3751662435013909E-2</v>
      </c>
      <c r="F6" s="128">
        <v>26</v>
      </c>
      <c r="G6" s="129">
        <f t="shared" si="0"/>
        <v>1.9175432233103615E-2</v>
      </c>
      <c r="H6" s="128">
        <v>7.2946513849092645</v>
      </c>
      <c r="K6" s="128">
        <f t="shared" si="1"/>
        <v>132143</v>
      </c>
      <c r="L6" s="128">
        <f>SUM(K3:K6)</f>
        <v>1791727</v>
      </c>
      <c r="Q6" s="128" t="s">
        <v>3</v>
      </c>
      <c r="S6" s="140">
        <f>S3*E5</f>
        <v>61725.674767259101</v>
      </c>
      <c r="T6" s="128">
        <f>S3*E5</f>
        <v>61725.674767259101</v>
      </c>
    </row>
    <row r="7" spans="2:20" x14ac:dyDescent="0.2">
      <c r="B7" s="128" t="s">
        <v>8</v>
      </c>
      <c r="D7" s="128">
        <f>SUM(D3:D6)</f>
        <v>8271</v>
      </c>
      <c r="E7" s="136">
        <f>SUM(E3:E6)</f>
        <v>1</v>
      </c>
      <c r="G7" s="129">
        <f>SUM(G3:G6)</f>
        <v>0.26000000000000006</v>
      </c>
      <c r="H7" s="128">
        <f>SUM(H3:H6)</f>
        <v>100</v>
      </c>
      <c r="Q7" s="128" t="s">
        <v>38</v>
      </c>
      <c r="S7" s="140">
        <f>S3*E6</f>
        <v>53483.894329585302</v>
      </c>
      <c r="T7" s="128">
        <f>S3*E6</f>
        <v>53483.894329585302</v>
      </c>
    </row>
    <row r="8" spans="2:20" x14ac:dyDescent="0.2">
      <c r="S8" s="140"/>
    </row>
    <row r="9" spans="2:20" x14ac:dyDescent="0.2">
      <c r="B9" s="128" t="s">
        <v>158</v>
      </c>
      <c r="O9" s="128">
        <v>179172578</v>
      </c>
    </row>
    <row r="10" spans="2:20" x14ac:dyDescent="0.2">
      <c r="B10" s="128" t="s">
        <v>1</v>
      </c>
      <c r="D10" s="128">
        <v>6.38</v>
      </c>
      <c r="E10" s="129">
        <f>D10*E3/100</f>
        <v>4.8287752387861198E-2</v>
      </c>
      <c r="H10" s="128" t="s">
        <v>150</v>
      </c>
      <c r="K10" s="147" t="s">
        <v>1</v>
      </c>
      <c r="L10" s="147"/>
      <c r="M10" s="147">
        <v>6260</v>
      </c>
      <c r="N10" s="148">
        <f>M10/M15</f>
        <v>0.66320584807712679</v>
      </c>
      <c r="O10" s="128">
        <f>O9*N10</f>
        <v>118828301.54465514</v>
      </c>
    </row>
    <row r="11" spans="2:20" x14ac:dyDescent="0.2">
      <c r="B11" s="128" t="s">
        <v>2</v>
      </c>
      <c r="D11" s="128">
        <v>6.38</v>
      </c>
      <c r="E11" s="129">
        <f>D11*E4/100</f>
        <v>5.3764478297666542E-3</v>
      </c>
      <c r="K11" s="147" t="s">
        <v>2</v>
      </c>
      <c r="L11" s="147"/>
      <c r="M11" s="147">
        <v>697</v>
      </c>
      <c r="N11" s="148">
        <f>M11/M15</f>
        <v>7.3842568068651346E-2</v>
      </c>
      <c r="O11" s="128">
        <f>O9*N11</f>
        <v>13230563.287000742</v>
      </c>
    </row>
    <row r="12" spans="2:20" x14ac:dyDescent="0.2">
      <c r="B12" s="128" t="s">
        <v>3</v>
      </c>
      <c r="D12" s="128">
        <v>6.38</v>
      </c>
      <c r="E12" s="129">
        <f>D12*E5/100</f>
        <v>5.4304437190182565E-3</v>
      </c>
      <c r="K12" s="147" t="s">
        <v>3</v>
      </c>
      <c r="L12" s="147"/>
      <c r="M12" s="147">
        <v>704</v>
      </c>
      <c r="N12" s="148">
        <f>M12/M15</f>
        <v>7.458417205212417E-2</v>
      </c>
      <c r="O12" s="128">
        <f>O9*N12</f>
        <v>13363438.384574639</v>
      </c>
    </row>
    <row r="13" spans="2:20" x14ac:dyDescent="0.2">
      <c r="B13" s="128" t="s">
        <v>38</v>
      </c>
      <c r="D13" s="128">
        <v>6.38</v>
      </c>
      <c r="E13" s="129">
        <f t="shared" ref="E13" si="2">D13*E6/100</f>
        <v>4.7053560633538872E-3</v>
      </c>
      <c r="K13" s="147" t="s">
        <v>38</v>
      </c>
      <c r="L13" s="147"/>
      <c r="M13" s="147">
        <v>610</v>
      </c>
      <c r="N13" s="148">
        <f>M13/M15</f>
        <v>6.4625489988346219E-2</v>
      </c>
      <c r="O13" s="128">
        <f>O9*N13</f>
        <v>11579115.645725181</v>
      </c>
    </row>
    <row r="14" spans="2:20" x14ac:dyDescent="0.2">
      <c r="B14" s="128" t="s">
        <v>8</v>
      </c>
      <c r="E14" s="129">
        <f>SUM(E10:E13)</f>
        <v>6.3799999999999996E-2</v>
      </c>
      <c r="K14" s="147" t="s">
        <v>141</v>
      </c>
      <c r="L14" s="147"/>
      <c r="M14" s="147">
        <v>1168</v>
      </c>
      <c r="N14" s="148">
        <f>M14/M15</f>
        <v>0.12374192181375146</v>
      </c>
      <c r="O14" s="128">
        <f>O9*N14</f>
        <v>22171159.138044287</v>
      </c>
    </row>
    <row r="15" spans="2:20" x14ac:dyDescent="0.2">
      <c r="E15" s="129"/>
      <c r="K15" s="147" t="s">
        <v>0</v>
      </c>
      <c r="L15" s="147"/>
      <c r="M15" s="147">
        <f>SUM(M10:M14)</f>
        <v>9439</v>
      </c>
      <c r="N15" s="148">
        <f>SUM(N10:N14)</f>
        <v>1</v>
      </c>
    </row>
    <row r="16" spans="2:20" x14ac:dyDescent="0.2">
      <c r="B16" s="128" t="s">
        <v>159</v>
      </c>
      <c r="K16" s="128" t="s">
        <v>15</v>
      </c>
      <c r="N16" s="136"/>
      <c r="O16" s="128">
        <v>1.5</v>
      </c>
    </row>
    <row r="17" spans="2:15" x14ac:dyDescent="0.2">
      <c r="B17" s="128" t="s">
        <v>1</v>
      </c>
      <c r="E17" s="129">
        <f>E3-E10</f>
        <v>0.70857357030588808</v>
      </c>
      <c r="K17" s="128" t="s">
        <v>160</v>
      </c>
      <c r="O17" s="128">
        <v>0.5</v>
      </c>
    </row>
    <row r="18" spans="2:15" x14ac:dyDescent="0.2">
      <c r="B18" s="128" t="s">
        <v>2</v>
      </c>
      <c r="E18" s="129">
        <f>E4-E11</f>
        <v>7.8893894329585296E-2</v>
      </c>
      <c r="O18" s="128">
        <f>SUM(O10:O17)</f>
        <v>179172580.00000003</v>
      </c>
    </row>
    <row r="19" spans="2:15" x14ac:dyDescent="0.2">
      <c r="B19" s="128" t="s">
        <v>3</v>
      </c>
      <c r="E19" s="129">
        <f>E5-E12</f>
        <v>7.9686228992866648E-2</v>
      </c>
    </row>
    <row r="20" spans="2:15" x14ac:dyDescent="0.2">
      <c r="B20" s="128" t="s">
        <v>38</v>
      </c>
      <c r="E20" s="129">
        <f>E6-E13</f>
        <v>6.9046306371660024E-2</v>
      </c>
    </row>
    <row r="22" spans="2:15" x14ac:dyDescent="0.2">
      <c r="K22" s="128" t="s">
        <v>161</v>
      </c>
    </row>
    <row r="23" spans="2:15" ht="15" x14ac:dyDescent="0.25">
      <c r="B23" s="128" t="s">
        <v>147</v>
      </c>
      <c r="E23" s="140">
        <v>9000000</v>
      </c>
      <c r="H23" s="128" t="s">
        <v>1</v>
      </c>
      <c r="I23" s="140">
        <f>E27*N10</f>
        <v>5849475.5800402584</v>
      </c>
      <c r="K23" s="39">
        <v>5940000</v>
      </c>
      <c r="L23" s="140">
        <f>I23-K23</f>
        <v>-90524.419959741645</v>
      </c>
    </row>
    <row r="24" spans="2:15" ht="15" x14ac:dyDescent="0.25">
      <c r="B24" s="128" t="s">
        <v>148</v>
      </c>
      <c r="H24" s="128" t="s">
        <v>2</v>
      </c>
      <c r="I24" s="140">
        <f>E27*N11</f>
        <v>651291.45036550483</v>
      </c>
      <c r="K24" s="39">
        <v>630000</v>
      </c>
      <c r="L24" s="140">
        <f t="shared" ref="L24:L27" si="3">I24-K24</f>
        <v>21291.450365504832</v>
      </c>
    </row>
    <row r="25" spans="2:15" x14ac:dyDescent="0.2">
      <c r="B25" s="128" t="s">
        <v>15</v>
      </c>
      <c r="E25" s="140">
        <v>135000</v>
      </c>
      <c r="F25" s="128">
        <v>135000</v>
      </c>
      <c r="H25" s="128" t="s">
        <v>3</v>
      </c>
      <c r="I25" s="140">
        <f>E27*N12</f>
        <v>657832.39749973523</v>
      </c>
      <c r="K25" s="128">
        <v>630000</v>
      </c>
      <c r="L25" s="140">
        <f t="shared" si="3"/>
        <v>27832.397499735234</v>
      </c>
    </row>
    <row r="26" spans="2:15" x14ac:dyDescent="0.2">
      <c r="B26" s="128" t="s">
        <v>16</v>
      </c>
      <c r="E26" s="140">
        <v>45000</v>
      </c>
      <c r="F26" s="128">
        <v>45000</v>
      </c>
      <c r="H26" s="128" t="s">
        <v>38</v>
      </c>
      <c r="I26" s="140">
        <f>E27*N13</f>
        <v>569996.82169721369</v>
      </c>
      <c r="K26" s="128">
        <v>540000</v>
      </c>
      <c r="L26" s="140">
        <f t="shared" si="3"/>
        <v>29996.821697213687</v>
      </c>
    </row>
    <row r="27" spans="2:15" x14ac:dyDescent="0.2">
      <c r="B27" s="128" t="s">
        <v>149</v>
      </c>
      <c r="E27" s="140">
        <f>E23-E25-E26</f>
        <v>8820000</v>
      </c>
      <c r="H27" s="128" t="s">
        <v>141</v>
      </c>
      <c r="I27" s="140">
        <f>E27*N14</f>
        <v>1091403.7503972878</v>
      </c>
      <c r="K27" s="128">
        <v>1080000</v>
      </c>
      <c r="L27" s="140">
        <f t="shared" si="3"/>
        <v>11403.750397287775</v>
      </c>
    </row>
    <row r="28" spans="2:15" x14ac:dyDescent="0.2">
      <c r="H28" s="128" t="s">
        <v>0</v>
      </c>
      <c r="I28" s="140">
        <f>SUM(I23:I27)</f>
        <v>8820000</v>
      </c>
      <c r="K28" s="140">
        <f>SUM(K23:K27)</f>
        <v>8820000</v>
      </c>
    </row>
  </sheetData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2</vt:i4>
      </vt:variant>
    </vt:vector>
  </HeadingPairs>
  <TitlesOfParts>
    <vt:vector size="6" baseType="lpstr">
      <vt:lpstr>Költségvetés</vt:lpstr>
      <vt:lpstr>1.mell.Kiadások</vt:lpstr>
      <vt:lpstr>2.mell.Bevételek</vt:lpstr>
      <vt:lpstr>Arányszámok</vt:lpstr>
      <vt:lpstr>'1.mell.Kiadások'!Nyomtatási_terület</vt:lpstr>
      <vt:lpstr>'2.mell.Bevételek'!Nyomtatási_terület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Pénzügy1</dc:creator>
  <cp:lastModifiedBy>Gábor Zeyer</cp:lastModifiedBy>
  <cp:lastPrinted>2025-01-21T13:19:47Z</cp:lastPrinted>
  <dcterms:created xsi:type="dcterms:W3CDTF">2014-11-10T08:15:58Z</dcterms:created>
  <dcterms:modified xsi:type="dcterms:W3CDTF">2025-01-23T12:49:50Z</dcterms:modified>
</cp:coreProperties>
</file>